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2995" windowHeight="10035"/>
  </bookViews>
  <sheets>
    <sheet name="BAlance Sheet" sheetId="1" r:id="rId1"/>
    <sheet name="Cash" sheetId="2" r:id="rId2"/>
  </sheets>
  <calcPr calcId="145621"/>
</workbook>
</file>

<file path=xl/calcChain.xml><?xml version="1.0" encoding="utf-8"?>
<calcChain xmlns="http://schemas.openxmlformats.org/spreadsheetml/2006/main">
  <c r="L11" i="1" l="1"/>
  <c r="F19" i="2"/>
  <c r="D52" i="1"/>
  <c r="F24" i="1"/>
  <c r="D24" i="2"/>
  <c r="C52" i="1" s="1"/>
  <c r="D26" i="2"/>
  <c r="D27" i="2" s="1"/>
  <c r="E52" i="1" s="1"/>
  <c r="D30" i="2"/>
  <c r="D31" i="2"/>
  <c r="D32" i="2"/>
  <c r="D33" i="2" s="1"/>
  <c r="B52" i="1" l="1"/>
  <c r="D55" i="1" s="1"/>
  <c r="B55" i="1" s="1"/>
  <c r="F23" i="1"/>
  <c r="F26" i="1" s="1"/>
  <c r="F29" i="1" s="1"/>
  <c r="F31" i="1" s="1"/>
  <c r="E19" i="2"/>
  <c r="L10" i="1"/>
  <c r="L13" i="1" s="1"/>
  <c r="E18" i="2"/>
  <c r="E17" i="2"/>
  <c r="E15" i="2"/>
  <c r="E14" i="2"/>
  <c r="E11" i="2"/>
  <c r="F4" i="2"/>
  <c r="F5" i="2" s="1"/>
  <c r="F6" i="2" s="1"/>
  <c r="D7" i="2"/>
  <c r="D8" i="2" s="1"/>
  <c r="D13" i="2"/>
  <c r="D16" i="2" s="1"/>
  <c r="D9" i="2"/>
  <c r="D10" i="2" s="1"/>
  <c r="E10" i="2" s="1"/>
  <c r="D5" i="2"/>
  <c r="I13" i="1"/>
  <c r="I12" i="1"/>
  <c r="I11" i="1"/>
  <c r="I8" i="1"/>
  <c r="L6" i="1"/>
  <c r="L7" i="1"/>
  <c r="I7" i="1"/>
  <c r="C27" i="1"/>
  <c r="C22" i="1"/>
  <c r="F8" i="1"/>
  <c r="F12" i="1" s="1"/>
  <c r="F17" i="1" s="1"/>
  <c r="C14" i="1"/>
  <c r="C9" i="1"/>
  <c r="I14" i="1" l="1"/>
  <c r="I9" i="1"/>
  <c r="I16" i="1" s="1"/>
  <c r="L20" i="1" s="1"/>
  <c r="E13" i="2"/>
  <c r="E9" i="2"/>
  <c r="E7" i="2"/>
  <c r="F7" i="2" s="1"/>
  <c r="F8" i="2" s="1"/>
  <c r="F9" i="2" s="1"/>
  <c r="F10" i="2" s="1"/>
  <c r="F11" i="2" s="1"/>
  <c r="L8" i="1"/>
  <c r="L15" i="1" s="1"/>
  <c r="C16" i="1"/>
  <c r="L19" i="1" l="1"/>
  <c r="F12" i="2"/>
  <c r="F13" i="2" s="1"/>
  <c r="F14" i="2" s="1"/>
  <c r="F15" i="2" s="1"/>
  <c r="F16" i="2" s="1"/>
  <c r="F17" i="2" s="1"/>
  <c r="F18" i="2" s="1"/>
  <c r="C23" i="1"/>
  <c r="C25" i="1" s="1"/>
  <c r="C29" i="1" s="1"/>
  <c r="C33" i="1" s="1"/>
</calcChain>
</file>

<file path=xl/sharedStrings.xml><?xml version="1.0" encoding="utf-8"?>
<sst xmlns="http://schemas.openxmlformats.org/spreadsheetml/2006/main" count="108" uniqueCount="68">
  <si>
    <t>Assets</t>
  </si>
  <si>
    <t>Cash</t>
  </si>
  <si>
    <t>AR</t>
  </si>
  <si>
    <t>Finished Goods</t>
  </si>
  <si>
    <t>STA</t>
  </si>
  <si>
    <t>Land</t>
  </si>
  <si>
    <t>Building</t>
  </si>
  <si>
    <t>Less Dep</t>
  </si>
  <si>
    <t>FA</t>
  </si>
  <si>
    <t>Total Assets</t>
  </si>
  <si>
    <t>Liabilities</t>
  </si>
  <si>
    <t>AP</t>
  </si>
  <si>
    <t>Documents Pay</t>
  </si>
  <si>
    <t>LTL</t>
  </si>
  <si>
    <t>STL</t>
  </si>
  <si>
    <t>Total Loab</t>
  </si>
  <si>
    <t>SHE</t>
  </si>
  <si>
    <t>SC</t>
  </si>
  <si>
    <t>RE</t>
  </si>
  <si>
    <t>Sales Budget</t>
  </si>
  <si>
    <t>Raw material Purchasse</t>
  </si>
  <si>
    <t>DL</t>
  </si>
  <si>
    <t>Raw material for prod</t>
  </si>
  <si>
    <t>MFG OH</t>
  </si>
  <si>
    <t>OPEX</t>
  </si>
  <si>
    <t>Finished Goods Inventory</t>
  </si>
  <si>
    <t>Collect 85% sales</t>
  </si>
  <si>
    <t>New CASH</t>
  </si>
  <si>
    <t>AR of Sales</t>
  </si>
  <si>
    <t>New AR</t>
  </si>
  <si>
    <t>80 Ra material boiurgh</t>
  </si>
  <si>
    <t>Less Cash</t>
  </si>
  <si>
    <t>20% raw in AP</t>
  </si>
  <si>
    <t>New AP</t>
  </si>
  <si>
    <t>Depreciation</t>
  </si>
  <si>
    <t>Included in MFG OH Budget</t>
  </si>
  <si>
    <t>New Loan</t>
  </si>
  <si>
    <t>Pay all Aps</t>
  </si>
  <si>
    <t>Min Cash 2M</t>
  </si>
  <si>
    <t>Income Statement</t>
  </si>
  <si>
    <t>SALES</t>
  </si>
  <si>
    <t>COGS</t>
  </si>
  <si>
    <t>NI</t>
  </si>
  <si>
    <t>CGM</t>
  </si>
  <si>
    <t>RAW+</t>
  </si>
  <si>
    <t>DL+</t>
  </si>
  <si>
    <t>CGS</t>
  </si>
  <si>
    <t>BFGI</t>
  </si>
  <si>
    <t>EIFG</t>
  </si>
  <si>
    <t>Operating Profits</t>
  </si>
  <si>
    <t>EBITDA</t>
  </si>
  <si>
    <t>Balance</t>
  </si>
  <si>
    <t>Collect 2x0 AR</t>
  </si>
  <si>
    <t>*Take on a new loan for 10.8M to achieve 2M Cash balance</t>
  </si>
  <si>
    <t>Bonds Payable</t>
  </si>
  <si>
    <t>Current Balance Sheet</t>
  </si>
  <si>
    <t>Total Liabilities</t>
  </si>
  <si>
    <t>Next Period's Budgeted BS</t>
  </si>
  <si>
    <t>RAW</t>
  </si>
  <si>
    <t>Change in $</t>
  </si>
  <si>
    <t>80% Raw material in $</t>
  </si>
  <si>
    <t>MFG OH (incl dep)_</t>
  </si>
  <si>
    <t>Pay 2x0 AP</t>
  </si>
  <si>
    <t>AR from Sales</t>
  </si>
  <si>
    <t>Get new Loan to maintain 2M cash Balance</t>
  </si>
  <si>
    <t xml:space="preserve">New Loan </t>
  </si>
  <si>
    <t>New Loan 2</t>
  </si>
  <si>
    <t>Total Liab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</si>
</sst>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0" borderId="0" xfId="0" applyFill="1" applyBorder="1"/>
    <xf numFmtId="0" fontId="0" fillId="0" borderId="0" xfId="0" applyBorder="1"/>
    <xf numFmtId="0" fontId="0" fillId="0" borderId="3" xfId="0" applyBorder="1"/>
    <xf numFmtId="0" fontId="0" fillId="0" borderId="6" xfId="0" applyBorder="1"/>
    <xf numFmtId="0" fontId="0" fillId="0" borderId="0" xfId="0" applyFill="1"/>
    <xf numFmtId="0" fontId="1" fillId="0" borderId="0" xfId="0" applyFont="1"/>
    <xf numFmtId="44" fontId="0" fillId="0" borderId="1" xfId="0" applyNumberFormat="1" applyBorder="1"/>
    <xf numFmtId="44" fontId="0" fillId="0" borderId="0" xfId="0" applyNumberFormat="1" applyBorder="1"/>
    <xf numFmtId="165" fontId="0" fillId="0" borderId="0" xfId="0" applyNumberFormat="1"/>
    <xf numFmtId="165" fontId="1" fillId="0" borderId="0" xfId="0" applyNumberFormat="1" applyFont="1"/>
    <xf numFmtId="165" fontId="0" fillId="0" borderId="1" xfId="0" applyNumberFormat="1" applyBorder="1"/>
    <xf numFmtId="165" fontId="0" fillId="2" borderId="0" xfId="0" applyNumberFormat="1" applyFill="1"/>
    <xf numFmtId="165" fontId="0" fillId="0" borderId="0" xfId="0" applyNumberFormat="1" applyBorder="1"/>
    <xf numFmtId="165" fontId="0" fillId="0" borderId="2" xfId="0" applyNumberFormat="1" applyBorder="1"/>
    <xf numFmtId="165" fontId="0" fillId="0" borderId="5" xfId="0" applyNumberFormat="1" applyBorder="1"/>
    <xf numFmtId="165" fontId="0" fillId="0" borderId="4" xfId="0" applyNumberFormat="1" applyBorder="1"/>
    <xf numFmtId="165" fontId="0" fillId="0" borderId="7" xfId="0" applyNumberFormat="1" applyBorder="1"/>
    <xf numFmtId="165" fontId="0" fillId="0" borderId="0" xfId="0" applyNumberFormat="1" applyFill="1"/>
    <xf numFmtId="0" fontId="1" fillId="0" borderId="0" xfId="0" applyFont="1" applyFill="1"/>
    <xf numFmtId="165" fontId="1" fillId="0" borderId="0" xfId="0" applyNumberFormat="1" applyFont="1" applyFill="1"/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2" borderId="1" xfId="0" applyFill="1" applyBorder="1"/>
    <xf numFmtId="165" fontId="0" fillId="2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7"/>
  <sheetViews>
    <sheetView tabSelected="1" workbookViewId="0">
      <selection sqref="A1:A1048576"/>
    </sheetView>
  </sheetViews>
  <sheetFormatPr defaultRowHeight="15" x14ac:dyDescent="0.25"/>
  <cols>
    <col min="1" max="1" width="6.28515625" customWidth="1"/>
    <col min="2" max="2" width="18.140625" customWidth="1"/>
    <col min="3" max="3" width="12.5703125" style="10" customWidth="1"/>
    <col min="4" max="4" width="5.85546875" customWidth="1"/>
    <col min="5" max="5" width="18.140625" customWidth="1"/>
    <col min="6" max="6" width="12.5703125" style="10" customWidth="1"/>
    <col min="7" max="7" width="5.5703125" customWidth="1"/>
    <col min="8" max="8" width="18.140625" customWidth="1"/>
    <col min="9" max="9" width="11.5703125" style="10" customWidth="1"/>
    <col min="10" max="10" width="5.28515625" customWidth="1"/>
    <col min="11" max="11" width="18.140625" customWidth="1"/>
    <col min="12" max="12" width="11.5703125" style="10" customWidth="1"/>
    <col min="13" max="13" width="14.7109375" bestFit="1" customWidth="1"/>
  </cols>
  <sheetData>
    <row r="2" spans="2:13" x14ac:dyDescent="0.25">
      <c r="B2" s="7" t="s">
        <v>55</v>
      </c>
      <c r="H2" s="7" t="s">
        <v>57</v>
      </c>
    </row>
    <row r="4" spans="2:13" x14ac:dyDescent="0.25">
      <c r="B4" s="7" t="s">
        <v>0</v>
      </c>
      <c r="C4" s="11"/>
      <c r="D4" s="7"/>
      <c r="E4" s="7" t="s">
        <v>10</v>
      </c>
      <c r="H4" s="7" t="s">
        <v>0</v>
      </c>
      <c r="I4" s="11"/>
      <c r="J4" s="7"/>
      <c r="K4" s="7" t="s">
        <v>10</v>
      </c>
      <c r="L4" s="11"/>
    </row>
    <row r="6" spans="2:13" x14ac:dyDescent="0.25">
      <c r="B6" t="s">
        <v>1</v>
      </c>
      <c r="C6" s="10">
        <v>2000</v>
      </c>
      <c r="E6" s="3" t="s">
        <v>11</v>
      </c>
      <c r="F6" s="14">
        <v>30000</v>
      </c>
      <c r="H6" t="s">
        <v>1</v>
      </c>
      <c r="I6" s="19">
        <v>2000</v>
      </c>
      <c r="K6" s="3" t="s">
        <v>11</v>
      </c>
      <c r="L6" s="14">
        <f>Cash!D33</f>
        <v>6400</v>
      </c>
    </row>
    <row r="7" spans="2:13" x14ac:dyDescent="0.25">
      <c r="B7" t="s">
        <v>2</v>
      </c>
      <c r="C7" s="10">
        <v>15000</v>
      </c>
      <c r="E7" s="1" t="s">
        <v>12</v>
      </c>
      <c r="F7" s="12">
        <v>5000</v>
      </c>
      <c r="H7" t="s">
        <v>2</v>
      </c>
      <c r="I7" s="10">
        <f>Cash!D31</f>
        <v>13500</v>
      </c>
      <c r="K7" s="1" t="s">
        <v>12</v>
      </c>
      <c r="L7" s="12">
        <f>F7</f>
        <v>5000</v>
      </c>
    </row>
    <row r="8" spans="2:13" x14ac:dyDescent="0.25">
      <c r="B8" s="1" t="s">
        <v>3</v>
      </c>
      <c r="C8" s="12">
        <v>5000</v>
      </c>
      <c r="E8" t="s">
        <v>14</v>
      </c>
      <c r="F8" s="10">
        <f>SUM(F6:F7)</f>
        <v>35000</v>
      </c>
      <c r="H8" s="1" t="s">
        <v>3</v>
      </c>
      <c r="I8" s="12">
        <f>Cash!D29</f>
        <v>4600</v>
      </c>
      <c r="K8" t="s">
        <v>14</v>
      </c>
      <c r="L8" s="10">
        <f>SUM(L6:L7)</f>
        <v>11400</v>
      </c>
    </row>
    <row r="9" spans="2:13" x14ac:dyDescent="0.25">
      <c r="B9" t="s">
        <v>4</v>
      </c>
      <c r="C9" s="10">
        <f>SUM(C6:C8)</f>
        <v>22000</v>
      </c>
      <c r="H9" t="s">
        <v>4</v>
      </c>
      <c r="I9" s="10">
        <f>SUM(I6:I8)</f>
        <v>20100</v>
      </c>
    </row>
    <row r="10" spans="2:13" x14ac:dyDescent="0.25">
      <c r="E10" t="s">
        <v>13</v>
      </c>
      <c r="F10" s="10">
        <v>5000</v>
      </c>
      <c r="K10" t="s">
        <v>54</v>
      </c>
      <c r="L10" s="10">
        <f>F10</f>
        <v>5000</v>
      </c>
    </row>
    <row r="11" spans="2:13" x14ac:dyDescent="0.25">
      <c r="B11" t="s">
        <v>5</v>
      </c>
      <c r="C11" s="10">
        <v>43000</v>
      </c>
      <c r="H11" t="s">
        <v>5</v>
      </c>
      <c r="I11" s="10">
        <f>C11</f>
        <v>43000</v>
      </c>
      <c r="K11" s="3" t="s">
        <v>65</v>
      </c>
      <c r="L11" s="14">
        <f>15000</f>
        <v>15000</v>
      </c>
    </row>
    <row r="12" spans="2:13" x14ac:dyDescent="0.25">
      <c r="B12" t="s">
        <v>6</v>
      </c>
      <c r="C12" s="10">
        <v>40000</v>
      </c>
      <c r="E12" t="s">
        <v>56</v>
      </c>
      <c r="F12" s="10">
        <f>F8+F10</f>
        <v>40000</v>
      </c>
      <c r="H12" t="s">
        <v>6</v>
      </c>
      <c r="I12" s="10">
        <f>C12</f>
        <v>40000</v>
      </c>
      <c r="K12" s="24" t="s">
        <v>66</v>
      </c>
      <c r="L12" s="25">
        <v>10800</v>
      </c>
      <c r="M12" t="s">
        <v>53</v>
      </c>
    </row>
    <row r="13" spans="2:13" x14ac:dyDescent="0.25">
      <c r="B13" s="1" t="s">
        <v>7</v>
      </c>
      <c r="C13" s="12">
        <v>5000</v>
      </c>
      <c r="H13" s="1" t="s">
        <v>7</v>
      </c>
      <c r="I13" s="12">
        <f>C13+Cash!D34</f>
        <v>7000</v>
      </c>
      <c r="K13" t="s">
        <v>13</v>
      </c>
      <c r="L13" s="10">
        <f>L11+L10+L12</f>
        <v>30800</v>
      </c>
    </row>
    <row r="14" spans="2:13" x14ac:dyDescent="0.25">
      <c r="B14" s="2" t="s">
        <v>8</v>
      </c>
      <c r="C14" s="10">
        <f>C11+C12-C13</f>
        <v>78000</v>
      </c>
      <c r="E14" t="s">
        <v>16</v>
      </c>
      <c r="H14" s="2" t="s">
        <v>8</v>
      </c>
      <c r="I14" s="10">
        <f>I11+I12-I13</f>
        <v>76000</v>
      </c>
    </row>
    <row r="15" spans="2:13" x14ac:dyDescent="0.25">
      <c r="E15" t="s">
        <v>17</v>
      </c>
      <c r="F15" s="10">
        <v>40000</v>
      </c>
      <c r="K15" t="s">
        <v>67</v>
      </c>
      <c r="L15" s="10">
        <f>L8+L13</f>
        <v>42200</v>
      </c>
    </row>
    <row r="16" spans="2:13" x14ac:dyDescent="0.25">
      <c r="B16" t="s">
        <v>9</v>
      </c>
      <c r="C16" s="10">
        <f>C14+C9</f>
        <v>100000</v>
      </c>
      <c r="E16" s="1" t="s">
        <v>18</v>
      </c>
      <c r="F16" s="12">
        <v>20000</v>
      </c>
      <c r="H16" t="s">
        <v>9</v>
      </c>
      <c r="I16" s="10">
        <f>I14+I9</f>
        <v>96100</v>
      </c>
    </row>
    <row r="17" spans="2:12" x14ac:dyDescent="0.25">
      <c r="E17" t="s">
        <v>15</v>
      </c>
      <c r="F17" s="10">
        <f>F16+F15+F12</f>
        <v>100000</v>
      </c>
      <c r="K17" t="s">
        <v>16</v>
      </c>
    </row>
    <row r="18" spans="2:12" x14ac:dyDescent="0.25">
      <c r="K18" s="3" t="s">
        <v>17</v>
      </c>
      <c r="L18" s="14">
        <v>40000</v>
      </c>
    </row>
    <row r="19" spans="2:12" x14ac:dyDescent="0.25">
      <c r="K19" s="1" t="s">
        <v>18</v>
      </c>
      <c r="L19" s="12">
        <f>L20-L18-L15</f>
        <v>13900</v>
      </c>
    </row>
    <row r="20" spans="2:12" x14ac:dyDescent="0.25">
      <c r="K20" t="s">
        <v>15</v>
      </c>
      <c r="L20" s="10">
        <f>I16</f>
        <v>96100</v>
      </c>
    </row>
    <row r="21" spans="2:12" x14ac:dyDescent="0.25">
      <c r="B21" s="7" t="s">
        <v>39</v>
      </c>
      <c r="C21"/>
      <c r="D21" s="10"/>
    </row>
    <row r="22" spans="2:12" x14ac:dyDescent="0.25">
      <c r="B22" t="s">
        <v>40</v>
      </c>
      <c r="C22" s="10">
        <f>Cash!D23</f>
        <v>90000</v>
      </c>
      <c r="G22" s="10"/>
    </row>
    <row r="23" spans="2:12" x14ac:dyDescent="0.25">
      <c r="B23" t="s">
        <v>41</v>
      </c>
      <c r="C23" s="10">
        <f>B55</f>
        <v>77600</v>
      </c>
      <c r="E23" s="3" t="s">
        <v>58</v>
      </c>
      <c r="F23" s="9">
        <f>Cash!D24</f>
        <v>22500</v>
      </c>
    </row>
    <row r="24" spans="2:12" x14ac:dyDescent="0.25">
      <c r="E24" s="3" t="s">
        <v>21</v>
      </c>
      <c r="F24" s="9">
        <f>Cash!D26</f>
        <v>27000</v>
      </c>
    </row>
    <row r="25" spans="2:12" x14ac:dyDescent="0.25">
      <c r="B25" t="s">
        <v>49</v>
      </c>
      <c r="C25" s="10">
        <f>C22-C23</f>
        <v>12400</v>
      </c>
      <c r="E25" s="12" t="s">
        <v>23</v>
      </c>
      <c r="F25" s="8">
        <v>27700</v>
      </c>
      <c r="G25" s="10"/>
    </row>
    <row r="26" spans="2:12" x14ac:dyDescent="0.25">
      <c r="B26" s="3"/>
      <c r="C26" s="14"/>
      <c r="E26" s="14" t="s">
        <v>43</v>
      </c>
      <c r="F26" s="9">
        <f>SUM(F23:F25)</f>
        <v>77200</v>
      </c>
    </row>
    <row r="27" spans="2:12" x14ac:dyDescent="0.25">
      <c r="B27" s="2" t="s">
        <v>24</v>
      </c>
      <c r="C27" s="14">
        <f>Cash!D28</f>
        <v>7000</v>
      </c>
    </row>
    <row r="28" spans="2:12" x14ac:dyDescent="0.25">
      <c r="E28" s="3" t="s">
        <v>47</v>
      </c>
      <c r="F28" s="3">
        <v>5000</v>
      </c>
    </row>
    <row r="29" spans="2:12" x14ac:dyDescent="0.25">
      <c r="B29" t="s">
        <v>50</v>
      </c>
      <c r="C29" s="10">
        <f>C25-C27</f>
        <v>5400</v>
      </c>
      <c r="E29" s="3" t="s">
        <v>43</v>
      </c>
      <c r="F29" s="3">
        <f>F26</f>
        <v>77200</v>
      </c>
    </row>
    <row r="30" spans="2:12" x14ac:dyDescent="0.25">
      <c r="E30" s="12" t="s">
        <v>48</v>
      </c>
      <c r="F30" s="12">
        <v>-4600</v>
      </c>
    </row>
    <row r="31" spans="2:12" x14ac:dyDescent="0.25">
      <c r="B31" t="s">
        <v>34</v>
      </c>
      <c r="C31" s="10">
        <v>2000</v>
      </c>
      <c r="E31" s="14" t="s">
        <v>46</v>
      </c>
      <c r="F31" s="14">
        <f>F28+F29+F30</f>
        <v>77600</v>
      </c>
    </row>
    <row r="33" spans="2:3" x14ac:dyDescent="0.25">
      <c r="B33" s="20" t="s">
        <v>42</v>
      </c>
      <c r="C33" s="21">
        <f>C29-C31</f>
        <v>3400</v>
      </c>
    </row>
    <row r="50" spans="2:6" ht="15.75" thickBot="1" x14ac:dyDescent="0.3"/>
    <row r="51" spans="2:6" x14ac:dyDescent="0.25">
      <c r="B51" s="15" t="s">
        <v>43</v>
      </c>
      <c r="C51" s="4" t="s">
        <v>44</v>
      </c>
      <c r="D51" s="4" t="s">
        <v>45</v>
      </c>
      <c r="E51" s="17" t="s">
        <v>23</v>
      </c>
      <c r="F51"/>
    </row>
    <row r="52" spans="2:6" ht="15.75" thickBot="1" x14ac:dyDescent="0.3">
      <c r="B52" s="16">
        <f>SUM(C52:E52)</f>
        <v>77200</v>
      </c>
      <c r="C52" s="5">
        <f>Cash!D24</f>
        <v>22500</v>
      </c>
      <c r="D52" s="5">
        <f>Cash!D26</f>
        <v>27000</v>
      </c>
      <c r="E52" s="18">
        <f>Cash!D27-Cash!D34</f>
        <v>27700.000000000004</v>
      </c>
      <c r="F52"/>
    </row>
    <row r="53" spans="2:6" ht="15.75" thickBot="1" x14ac:dyDescent="0.3">
      <c r="B53" s="10"/>
      <c r="C53"/>
      <c r="E53" s="10"/>
      <c r="F53"/>
    </row>
    <row r="54" spans="2:6" x14ac:dyDescent="0.25">
      <c r="B54" s="15" t="s">
        <v>46</v>
      </c>
      <c r="C54" s="4" t="s">
        <v>47</v>
      </c>
      <c r="D54" s="4" t="s">
        <v>43</v>
      </c>
      <c r="E54" s="17" t="s">
        <v>48</v>
      </c>
      <c r="F54"/>
    </row>
    <row r="55" spans="2:6" ht="15.75" thickBot="1" x14ac:dyDescent="0.3">
      <c r="B55" s="16">
        <f>C55+D55+E55</f>
        <v>77600</v>
      </c>
      <c r="C55" s="5">
        <v>5000</v>
      </c>
      <c r="D55" s="5">
        <f>B52</f>
        <v>77200</v>
      </c>
      <c r="E55" s="18">
        <v>-4600</v>
      </c>
      <c r="F55"/>
    </row>
    <row r="56" spans="2:6" x14ac:dyDescent="0.25">
      <c r="B56" s="10"/>
      <c r="C56"/>
      <c r="E56" s="10"/>
      <c r="F56"/>
    </row>
    <row r="57" spans="2:6" x14ac:dyDescent="0.25">
      <c r="B57" s="10"/>
      <c r="C57"/>
      <c r="E57" s="10"/>
      <c r="F57"/>
    </row>
  </sheetData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F41"/>
  <sheetViews>
    <sheetView workbookViewId="0">
      <selection activeCell="G26" sqref="G26"/>
    </sheetView>
  </sheetViews>
  <sheetFormatPr defaultRowHeight="15" x14ac:dyDescent="0.25"/>
  <cols>
    <col min="3" max="3" width="24.28515625" bestFit="1" customWidth="1"/>
    <col min="4" max="4" width="11.7109375" style="19" bestFit="1" customWidth="1"/>
    <col min="5" max="6" width="12.28515625" bestFit="1" customWidth="1"/>
  </cols>
  <sheetData>
    <row r="2" spans="3:6" x14ac:dyDescent="0.25">
      <c r="F2" t="s">
        <v>51</v>
      </c>
    </row>
    <row r="3" spans="3:6" ht="30" x14ac:dyDescent="0.25">
      <c r="E3" s="22" t="s">
        <v>59</v>
      </c>
      <c r="F3">
        <v>2000</v>
      </c>
    </row>
    <row r="4" spans="3:6" x14ac:dyDescent="0.25">
      <c r="C4" t="s">
        <v>19</v>
      </c>
      <c r="D4" s="19">
        <v>90000</v>
      </c>
      <c r="E4" s="19">
        <v>0</v>
      </c>
      <c r="F4" s="19">
        <f>F3+E4</f>
        <v>2000</v>
      </c>
    </row>
    <row r="5" spans="3:6" x14ac:dyDescent="0.25">
      <c r="C5" t="s">
        <v>22</v>
      </c>
      <c r="D5" s="19">
        <f>D4*0.25</f>
        <v>22500</v>
      </c>
      <c r="E5" s="19">
        <v>0</v>
      </c>
      <c r="F5" s="19">
        <f>F4+E5</f>
        <v>2000</v>
      </c>
    </row>
    <row r="6" spans="3:6" x14ac:dyDescent="0.25">
      <c r="C6" t="s">
        <v>20</v>
      </c>
      <c r="D6" s="19">
        <v>32000</v>
      </c>
      <c r="E6" s="19">
        <v>0</v>
      </c>
      <c r="F6" s="19">
        <f>F5+E6</f>
        <v>2000</v>
      </c>
    </row>
    <row r="7" spans="3:6" x14ac:dyDescent="0.25">
      <c r="C7" t="s">
        <v>60</v>
      </c>
      <c r="D7" s="19">
        <f>D6*0.8</f>
        <v>25600</v>
      </c>
      <c r="E7" s="19">
        <f>-D7</f>
        <v>-25600</v>
      </c>
      <c r="F7" s="19">
        <f t="shared" ref="F7:F19" si="0">F6+E7</f>
        <v>-23600</v>
      </c>
    </row>
    <row r="8" spans="3:6" x14ac:dyDescent="0.25">
      <c r="C8" t="s">
        <v>32</v>
      </c>
      <c r="D8" s="19">
        <f>D6-D7</f>
        <v>6400</v>
      </c>
      <c r="E8" s="19">
        <v>0</v>
      </c>
      <c r="F8" s="19">
        <f t="shared" si="0"/>
        <v>-23600</v>
      </c>
    </row>
    <row r="9" spans="3:6" x14ac:dyDescent="0.25">
      <c r="C9" t="s">
        <v>21</v>
      </c>
      <c r="D9" s="19">
        <f>D4*0.3</f>
        <v>27000</v>
      </c>
      <c r="E9" s="19">
        <f>-D9</f>
        <v>-27000</v>
      </c>
      <c r="F9" s="19">
        <f t="shared" si="0"/>
        <v>-50600</v>
      </c>
    </row>
    <row r="10" spans="3:6" x14ac:dyDescent="0.25">
      <c r="C10" t="s">
        <v>61</v>
      </c>
      <c r="D10" s="19">
        <f>D9*1.1</f>
        <v>29700.000000000004</v>
      </c>
      <c r="E10" s="19">
        <f>-D10</f>
        <v>-29700.000000000004</v>
      </c>
      <c r="F10" s="19">
        <f t="shared" si="0"/>
        <v>-80300</v>
      </c>
    </row>
    <row r="11" spans="3:6" x14ac:dyDescent="0.25">
      <c r="C11" t="s">
        <v>24</v>
      </c>
      <c r="D11" s="19">
        <v>7000</v>
      </c>
      <c r="E11" s="19">
        <f>-D11</f>
        <v>-7000</v>
      </c>
      <c r="F11" s="19">
        <f t="shared" si="0"/>
        <v>-87300</v>
      </c>
    </row>
    <row r="12" spans="3:6" x14ac:dyDescent="0.25">
      <c r="C12" t="s">
        <v>25</v>
      </c>
      <c r="D12" s="19">
        <v>4600</v>
      </c>
      <c r="E12" s="19">
        <v>0</v>
      </c>
      <c r="F12" s="19">
        <f>F11+E12</f>
        <v>-87300</v>
      </c>
    </row>
    <row r="13" spans="3:6" x14ac:dyDescent="0.25">
      <c r="C13" t="s">
        <v>26</v>
      </c>
      <c r="D13" s="19">
        <f>D4*0.85</f>
        <v>76500</v>
      </c>
      <c r="E13" s="19">
        <f>D13</f>
        <v>76500</v>
      </c>
      <c r="F13" s="19">
        <f t="shared" si="0"/>
        <v>-10800</v>
      </c>
    </row>
    <row r="14" spans="3:6" x14ac:dyDescent="0.25">
      <c r="C14" t="s">
        <v>52</v>
      </c>
      <c r="D14" s="19">
        <v>15000</v>
      </c>
      <c r="E14" s="19">
        <f>D14</f>
        <v>15000</v>
      </c>
      <c r="F14" s="19">
        <f t="shared" si="0"/>
        <v>4200</v>
      </c>
    </row>
    <row r="15" spans="3:6" x14ac:dyDescent="0.25">
      <c r="C15" t="s">
        <v>62</v>
      </c>
      <c r="D15" s="19">
        <v>30000</v>
      </c>
      <c r="E15" s="19">
        <f>-D15</f>
        <v>-30000</v>
      </c>
      <c r="F15" s="19">
        <f t="shared" si="0"/>
        <v>-25800</v>
      </c>
    </row>
    <row r="16" spans="3:6" x14ac:dyDescent="0.25">
      <c r="C16" t="s">
        <v>63</v>
      </c>
      <c r="D16" s="19">
        <f>D4-D13</f>
        <v>13500</v>
      </c>
      <c r="E16" s="19">
        <v>0</v>
      </c>
      <c r="F16" s="19">
        <f t="shared" si="0"/>
        <v>-25800</v>
      </c>
    </row>
    <row r="17" spans="3:6" x14ac:dyDescent="0.25">
      <c r="C17" t="s">
        <v>34</v>
      </c>
      <c r="D17" s="19">
        <v>2000</v>
      </c>
      <c r="E17" s="19">
        <f>D17</f>
        <v>2000</v>
      </c>
      <c r="F17" s="19">
        <f t="shared" si="0"/>
        <v>-23800</v>
      </c>
    </row>
    <row r="18" spans="3:6" x14ac:dyDescent="0.25">
      <c r="C18" t="s">
        <v>36</v>
      </c>
      <c r="D18" s="19">
        <v>15000</v>
      </c>
      <c r="E18" s="19">
        <f>D18</f>
        <v>15000</v>
      </c>
      <c r="F18" s="19">
        <f t="shared" si="0"/>
        <v>-8800</v>
      </c>
    </row>
    <row r="19" spans="3:6" ht="30" x14ac:dyDescent="0.25">
      <c r="C19" s="23" t="s">
        <v>64</v>
      </c>
      <c r="D19" s="13">
        <v>10800</v>
      </c>
      <c r="E19" s="13">
        <f>D19</f>
        <v>10800</v>
      </c>
      <c r="F19" s="13">
        <f t="shared" si="0"/>
        <v>2000</v>
      </c>
    </row>
    <row r="23" spans="3:6" x14ac:dyDescent="0.25">
      <c r="C23" s="6" t="s">
        <v>19</v>
      </c>
      <c r="D23" s="19">
        <v>90000</v>
      </c>
      <c r="E23" s="6"/>
      <c r="F23" s="6"/>
    </row>
    <row r="24" spans="3:6" x14ac:dyDescent="0.25">
      <c r="C24" s="6" t="s">
        <v>22</v>
      </c>
      <c r="D24" s="19">
        <f>D23*0.25</f>
        <v>22500</v>
      </c>
      <c r="E24" s="6"/>
      <c r="F24" s="6"/>
    </row>
    <row r="25" spans="3:6" x14ac:dyDescent="0.25">
      <c r="C25" s="6" t="s">
        <v>20</v>
      </c>
      <c r="D25" s="19">
        <v>32000</v>
      </c>
      <c r="E25" s="6"/>
      <c r="F25" s="6"/>
    </row>
    <row r="26" spans="3:6" x14ac:dyDescent="0.25">
      <c r="C26" s="6" t="s">
        <v>21</v>
      </c>
      <c r="D26" s="19">
        <f>D23*0.3</f>
        <v>27000</v>
      </c>
      <c r="E26" s="6"/>
      <c r="F26" s="6"/>
    </row>
    <row r="27" spans="3:6" x14ac:dyDescent="0.25">
      <c r="C27" s="6" t="s">
        <v>23</v>
      </c>
      <c r="D27" s="19">
        <f>D26*1.1</f>
        <v>29700.000000000004</v>
      </c>
      <c r="E27" s="6"/>
      <c r="F27" s="6"/>
    </row>
    <row r="28" spans="3:6" x14ac:dyDescent="0.25">
      <c r="C28" s="6" t="s">
        <v>24</v>
      </c>
      <c r="D28" s="19">
        <v>7000</v>
      </c>
      <c r="E28" s="6"/>
      <c r="F28" s="6"/>
    </row>
    <row r="29" spans="3:6" x14ac:dyDescent="0.25">
      <c r="C29" s="6" t="s">
        <v>25</v>
      </c>
      <c r="D29" s="19">
        <v>4600</v>
      </c>
      <c r="E29" s="6"/>
      <c r="F29" s="6"/>
    </row>
    <row r="30" spans="3:6" x14ac:dyDescent="0.25">
      <c r="C30" s="6" t="s">
        <v>26</v>
      </c>
      <c r="D30" s="19">
        <f>D23*0.85</f>
        <v>76500</v>
      </c>
      <c r="E30" s="6" t="s">
        <v>27</v>
      </c>
      <c r="F30" s="6"/>
    </row>
    <row r="31" spans="3:6" x14ac:dyDescent="0.25">
      <c r="C31" s="6" t="s">
        <v>28</v>
      </c>
      <c r="D31" s="19">
        <f>D23-D30</f>
        <v>13500</v>
      </c>
      <c r="E31" s="6" t="s">
        <v>29</v>
      </c>
      <c r="F31" s="6"/>
    </row>
    <row r="32" spans="3:6" x14ac:dyDescent="0.25">
      <c r="C32" s="6" t="s">
        <v>30</v>
      </c>
      <c r="D32" s="19">
        <f>D25*0.8</f>
        <v>25600</v>
      </c>
      <c r="E32" s="6" t="s">
        <v>31</v>
      </c>
      <c r="F32" s="6"/>
    </row>
    <row r="33" spans="3:6" x14ac:dyDescent="0.25">
      <c r="C33" s="6" t="s">
        <v>32</v>
      </c>
      <c r="D33" s="19">
        <f>D25-D32</f>
        <v>6400</v>
      </c>
      <c r="E33" s="6" t="s">
        <v>33</v>
      </c>
      <c r="F33" s="6"/>
    </row>
    <row r="34" spans="3:6" x14ac:dyDescent="0.25">
      <c r="C34" s="6" t="s">
        <v>34</v>
      </c>
      <c r="D34" s="19">
        <v>2000</v>
      </c>
      <c r="E34" s="6" t="s">
        <v>35</v>
      </c>
      <c r="F34" s="6"/>
    </row>
    <row r="35" spans="3:6" x14ac:dyDescent="0.25">
      <c r="C35" s="6" t="s">
        <v>36</v>
      </c>
      <c r="D35" s="19">
        <v>15000</v>
      </c>
      <c r="E35" s="6"/>
      <c r="F35" s="6"/>
    </row>
    <row r="36" spans="3:6" x14ac:dyDescent="0.25">
      <c r="C36" s="6" t="s">
        <v>37</v>
      </c>
      <c r="D36" s="19">
        <v>30000</v>
      </c>
      <c r="E36" s="6"/>
      <c r="F36" s="6"/>
    </row>
    <row r="37" spans="3:6" x14ac:dyDescent="0.25">
      <c r="C37" s="6" t="s">
        <v>38</v>
      </c>
      <c r="D37" s="19">
        <v>2000</v>
      </c>
      <c r="E37" s="6"/>
      <c r="F37" s="6"/>
    </row>
    <row r="38" spans="3:6" x14ac:dyDescent="0.25">
      <c r="C38" s="6"/>
      <c r="E38" s="6"/>
      <c r="F38" s="6"/>
    </row>
    <row r="39" spans="3:6" x14ac:dyDescent="0.25">
      <c r="C39" s="6"/>
      <c r="E39" s="6"/>
      <c r="F39" s="6"/>
    </row>
    <row r="40" spans="3:6" x14ac:dyDescent="0.25">
      <c r="C40" s="6"/>
      <c r="E40" s="6"/>
      <c r="F40" s="6"/>
    </row>
    <row r="41" spans="3:6" x14ac:dyDescent="0.25">
      <c r="C41" s="6"/>
      <c r="E41" s="6"/>
      <c r="F41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BAlance Sheet</vt:lpstr>
      <vt:lpstr>Cash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zeben</dc:creator>
  <cp:lastModifiedBy>Zeben</cp:lastModifiedBy>
  <dcterms:created xsi:type="dcterms:W3CDTF">2014-03-05T00:51:06Z</dcterms:created>
  <dcterms:modified xsi:type="dcterms:W3CDTF">2014-03-05T03:40:13Z</dcterms:modified>
</cp:coreProperties>
</file>