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3" l="1"/>
  <c r="D13" i="3"/>
  <c r="Q24" i="1"/>
  <c r="Q23" i="1"/>
  <c r="Q22" i="1"/>
  <c r="I19" i="1"/>
  <c r="I22" i="1"/>
  <c r="J22" i="1" s="1"/>
  <c r="I21" i="1"/>
  <c r="J21" i="1" s="1"/>
  <c r="I20" i="1"/>
  <c r="J20" i="1" s="1"/>
  <c r="I12" i="1"/>
  <c r="I15" i="1"/>
  <c r="I14" i="1"/>
  <c r="J14" i="1" s="1"/>
  <c r="I13" i="1"/>
  <c r="E22" i="1"/>
  <c r="E21" i="1"/>
  <c r="E20" i="1"/>
  <c r="E23" i="1" s="1"/>
  <c r="G7" i="2" s="1"/>
  <c r="O31" i="1"/>
  <c r="P31" i="1" s="1"/>
  <c r="P30" i="1"/>
  <c r="T30" i="1" s="1"/>
  <c r="P29" i="1"/>
  <c r="R29" i="1" s="1"/>
  <c r="P24" i="1"/>
  <c r="T24" i="1" s="1"/>
  <c r="P23" i="1"/>
  <c r="P22" i="1"/>
  <c r="T22" i="1" s="1"/>
  <c r="O16" i="1"/>
  <c r="P16" i="1" s="1"/>
  <c r="R16" i="1" s="1"/>
  <c r="P15" i="1"/>
  <c r="T15" i="1" s="1"/>
  <c r="P14" i="1"/>
  <c r="T14" i="1" s="1"/>
  <c r="P8" i="1"/>
  <c r="T8" i="1" s="1"/>
  <c r="P9" i="1"/>
  <c r="R9" i="1" s="1"/>
  <c r="P7" i="1"/>
  <c r="T7" i="1" s="1"/>
  <c r="H21" i="2"/>
  <c r="G21" i="2"/>
  <c r="J15" i="1"/>
  <c r="J13" i="1"/>
  <c r="J8" i="1"/>
  <c r="J7" i="1"/>
  <c r="J6" i="1"/>
  <c r="E14" i="1"/>
  <c r="E15" i="1"/>
  <c r="E13" i="1"/>
  <c r="E7" i="1"/>
  <c r="E8" i="1"/>
  <c r="E6" i="1"/>
  <c r="R23" i="1" l="1"/>
  <c r="R22" i="1"/>
  <c r="J23" i="1"/>
  <c r="H7" i="2" s="1"/>
  <c r="E9" i="1"/>
  <c r="D6" i="2" s="1"/>
  <c r="J16" i="1"/>
  <c r="E7" i="2" s="1"/>
  <c r="R7" i="1"/>
  <c r="R8" i="1"/>
  <c r="T9" i="1"/>
  <c r="T10" i="1" s="1"/>
  <c r="H12" i="2" s="1"/>
  <c r="T16" i="1"/>
  <c r="H14" i="2" s="1"/>
  <c r="R24" i="1"/>
  <c r="T31" i="1"/>
  <c r="R31" i="1"/>
  <c r="T23" i="1"/>
  <c r="T25" i="1" s="1"/>
  <c r="E12" i="2" s="1"/>
  <c r="T29" i="1"/>
  <c r="R30" i="1"/>
  <c r="R15" i="1"/>
  <c r="R14" i="1"/>
  <c r="G6" i="2"/>
  <c r="E16" i="1"/>
  <c r="D7" i="2" s="1"/>
  <c r="J9" i="1"/>
  <c r="E6" i="2" s="1"/>
  <c r="R25" i="1" l="1"/>
  <c r="E11" i="2" s="1"/>
  <c r="R10" i="1"/>
  <c r="H11" i="2" s="1"/>
  <c r="E8" i="2"/>
  <c r="T17" i="1"/>
  <c r="D8" i="2"/>
  <c r="D19" i="2" s="1"/>
  <c r="D23" i="2" s="1"/>
  <c r="R32" i="1"/>
  <c r="E13" i="2" s="1"/>
  <c r="T32" i="1"/>
  <c r="E14" i="2" s="1"/>
  <c r="R17" i="1"/>
  <c r="H13" i="2" s="1"/>
  <c r="H15" i="2" s="1"/>
  <c r="H6" i="2"/>
  <c r="E15" i="2" l="1"/>
  <c r="E19" i="2" s="1"/>
  <c r="E23" i="2" s="1"/>
  <c r="H8" i="2"/>
  <c r="H19" i="2" s="1"/>
  <c r="H23" i="2" s="1"/>
  <c r="G8" i="2"/>
  <c r="G19" i="2" s="1"/>
  <c r="G23" i="2" s="1"/>
</calcChain>
</file>

<file path=xl/sharedStrings.xml><?xml version="1.0" encoding="utf-8"?>
<sst xmlns="http://schemas.openxmlformats.org/spreadsheetml/2006/main" count="142" uniqueCount="52">
  <si>
    <t>Actual</t>
  </si>
  <si>
    <t>Price</t>
  </si>
  <si>
    <t>Revenue</t>
  </si>
  <si>
    <t>A</t>
  </si>
  <si>
    <t>B</t>
  </si>
  <si>
    <t>C</t>
  </si>
  <si>
    <t>TOTAL</t>
  </si>
  <si>
    <t>COGS</t>
  </si>
  <si>
    <t>Sales</t>
  </si>
  <si>
    <t>Budget</t>
  </si>
  <si>
    <t>Absorption Costing</t>
  </si>
  <si>
    <t>Direct Costing</t>
  </si>
  <si>
    <t>Standard Gross Margins</t>
  </si>
  <si>
    <t>Variances</t>
  </si>
  <si>
    <t>Direct Labor</t>
  </si>
  <si>
    <t>Materials</t>
  </si>
  <si>
    <t>Var. Mfg OH</t>
  </si>
  <si>
    <t>Total Variances</t>
  </si>
  <si>
    <t>Total Fixed OH</t>
  </si>
  <si>
    <t>Actual Gross Margins</t>
  </si>
  <si>
    <t>SGA</t>
  </si>
  <si>
    <t>Net Income</t>
  </si>
  <si>
    <t>Delta</t>
  </si>
  <si>
    <t>Production</t>
  </si>
  <si>
    <t>Model A</t>
  </si>
  <si>
    <t>Model B</t>
  </si>
  <si>
    <t>Model C</t>
  </si>
  <si>
    <t>Cost/Unit</t>
  </si>
  <si>
    <t>Variance</t>
  </si>
  <si>
    <t>Dept 1 (A,B,C)</t>
  </si>
  <si>
    <t>Dept 1 (A,B)</t>
  </si>
  <si>
    <t>Fixed Mfg OH</t>
  </si>
  <si>
    <t>Variable MFG OH</t>
  </si>
  <si>
    <t>Fixed MGF OH</t>
  </si>
  <si>
    <t>F</t>
  </si>
  <si>
    <t>U</t>
  </si>
  <si>
    <t>Variances - Absorption Costing</t>
  </si>
  <si>
    <t>REVENUES</t>
  </si>
  <si>
    <t>MFG Cost</t>
  </si>
  <si>
    <t>Sold</t>
  </si>
  <si>
    <t>Produced</t>
  </si>
  <si>
    <t>COGS - Direct (Variable) Costing Budget</t>
  </si>
  <si>
    <t>Direct (Variable) Costing - Actual</t>
  </si>
  <si>
    <t>COGS - Full (Absorption) Costing Budget</t>
  </si>
  <si>
    <t>Full (Absorption) Costing - Actual</t>
  </si>
  <si>
    <t>Variances - Direct Costing</t>
  </si>
  <si>
    <t>Denominator</t>
  </si>
  <si>
    <t>Model C (Dep 3)</t>
  </si>
  <si>
    <t>Material</t>
  </si>
  <si>
    <t>Total Variable cost</t>
  </si>
  <si>
    <t>Selling Price</t>
  </si>
  <si>
    <t>Contribution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</si>
</sst>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1" applyNumberFormat="1" applyFont="1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165" fontId="0" fillId="2" borderId="0" xfId="1" applyNumberFormat="1" applyFont="1" applyFill="1"/>
    <xf numFmtId="0" fontId="0" fillId="2" borderId="0" xfId="0" applyFill="1" applyBorder="1"/>
    <xf numFmtId="165" fontId="0" fillId="2" borderId="0" xfId="1" applyNumberFormat="1" applyFont="1" applyFill="1" applyBorder="1"/>
    <xf numFmtId="0" fontId="0" fillId="2" borderId="1" xfId="0" applyFill="1" applyBorder="1"/>
    <xf numFmtId="165" fontId="0" fillId="2" borderId="1" xfId="1" applyNumberFormat="1" applyFont="1" applyFill="1" applyBorder="1"/>
    <xf numFmtId="0" fontId="2" fillId="2" borderId="0" xfId="0" applyFont="1" applyFill="1"/>
    <xf numFmtId="165" fontId="2" fillId="2" borderId="0" xfId="1" applyNumberFormat="1" applyFont="1" applyFill="1"/>
    <xf numFmtId="44" fontId="0" fillId="2" borderId="0" xfId="1" applyNumberFormat="1" applyFont="1" applyFill="1"/>
    <xf numFmtId="44" fontId="0" fillId="2" borderId="1" xfId="1" applyNumberFormat="1" applyFont="1" applyFill="1" applyBorder="1"/>
    <xf numFmtId="44" fontId="2" fillId="2" borderId="0" xfId="1" applyNumberFormat="1" applyFont="1" applyFill="1"/>
    <xf numFmtId="4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44" fontId="0" fillId="2" borderId="0" xfId="1" applyFont="1" applyFill="1"/>
    <xf numFmtId="44" fontId="0" fillId="2" borderId="1" xfId="1" applyFont="1" applyFill="1" applyBorder="1"/>
    <xf numFmtId="165" fontId="2" fillId="2" borderId="0" xfId="0" applyNumberFormat="1" applyFont="1" applyFill="1"/>
    <xf numFmtId="44" fontId="2" fillId="2" borderId="0" xfId="1" applyFont="1" applyFill="1"/>
    <xf numFmtId="44" fontId="0" fillId="2" borderId="0" xfId="1" applyFont="1" applyFill="1" applyAlignment="1">
      <alignment horizontal="center"/>
    </xf>
    <xf numFmtId="44" fontId="0" fillId="2" borderId="0" xfId="1" applyNumberFormat="1" applyFont="1" applyFill="1" applyBorder="1"/>
    <xf numFmtId="44" fontId="1" fillId="2" borderId="0" xfId="1" applyFont="1" applyFill="1" applyBorder="1"/>
    <xf numFmtId="44" fontId="1" fillId="2" borderId="1" xfId="1" applyFont="1" applyFill="1" applyBorder="1"/>
    <xf numFmtId="0" fontId="0" fillId="2" borderId="0" xfId="0" applyFill="1" applyAlignment="1">
      <alignment horizontal="center" wrapText="1"/>
    </xf>
    <xf numFmtId="44" fontId="0" fillId="2" borderId="0" xfId="1" applyFont="1" applyFill="1" applyBorder="1"/>
    <xf numFmtId="44" fontId="1" fillId="2" borderId="0" xfId="1" applyFont="1" applyFill="1"/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opLeftCell="B4" workbookViewId="0">
      <selection activeCell="M5" sqref="M5:U32"/>
    </sheetView>
  </sheetViews>
  <sheetFormatPr defaultRowHeight="15" x14ac:dyDescent="0.25"/>
  <cols>
    <col min="2" max="2" width="3.5703125" customWidth="1"/>
    <col min="4" max="4" width="11.85546875" customWidth="1"/>
    <col min="5" max="5" width="11.28515625" customWidth="1"/>
    <col min="6" max="6" width="3.28515625" customWidth="1"/>
    <col min="7" max="7" width="3.5703125" customWidth="1"/>
    <col min="8" max="8" width="8.7109375" bestFit="1" customWidth="1"/>
    <col min="9" max="9" width="11.85546875" customWidth="1"/>
    <col min="10" max="10" width="11.28515625" customWidth="1"/>
    <col min="12" max="12" width="4" customWidth="1"/>
    <col min="13" max="13" width="15.5703125" customWidth="1"/>
    <col min="14" max="14" width="12.7109375" style="4" bestFit="1" customWidth="1"/>
    <col min="15" max="15" width="10.7109375" bestFit="1" customWidth="1"/>
    <col min="16" max="16" width="8" customWidth="1"/>
    <col min="18" max="18" width="11.5703125" bestFit="1" customWidth="1"/>
    <col min="19" max="19" width="9.28515625" bestFit="1" customWidth="1"/>
    <col min="20" max="20" width="12.28515625" bestFit="1" customWidth="1"/>
    <col min="21" max="21" width="2.7109375" customWidth="1"/>
  </cols>
  <sheetData>
    <row r="1" spans="2:21" x14ac:dyDescent="0.25">
      <c r="M1" s="6"/>
      <c r="N1" s="18"/>
      <c r="O1" s="6"/>
      <c r="P1" s="6"/>
      <c r="Q1" s="6"/>
      <c r="R1" s="6"/>
      <c r="S1" s="6"/>
      <c r="T1" s="6"/>
      <c r="U1" s="6"/>
    </row>
    <row r="2" spans="2:21" x14ac:dyDescent="0.25">
      <c r="B2" t="s">
        <v>37</v>
      </c>
      <c r="M2" s="6"/>
      <c r="N2" s="18"/>
      <c r="O2" s="6"/>
      <c r="P2" s="6"/>
      <c r="Q2" s="6"/>
      <c r="R2" s="6"/>
      <c r="S2" s="6"/>
      <c r="T2" s="6"/>
      <c r="U2" s="6"/>
    </row>
    <row r="3" spans="2:21" x14ac:dyDescent="0.25">
      <c r="C3" t="s">
        <v>9</v>
      </c>
      <c r="H3" t="s">
        <v>0</v>
      </c>
      <c r="M3" s="6"/>
      <c r="N3" s="18"/>
      <c r="O3" s="6"/>
      <c r="P3" s="6"/>
      <c r="Q3" s="6"/>
      <c r="R3" s="6"/>
      <c r="S3" s="6"/>
      <c r="T3" s="6"/>
      <c r="U3" s="6"/>
    </row>
    <row r="4" spans="2:21" x14ac:dyDescent="0.25">
      <c r="B4" s="6" t="s">
        <v>37</v>
      </c>
      <c r="C4" s="6"/>
      <c r="D4" s="6"/>
      <c r="E4" s="6"/>
      <c r="F4" s="6"/>
      <c r="G4" s="6"/>
      <c r="H4" s="6"/>
      <c r="I4" s="6"/>
      <c r="J4" s="6"/>
      <c r="M4" s="6"/>
      <c r="N4" s="18"/>
      <c r="O4" s="6"/>
      <c r="P4" s="6"/>
      <c r="Q4" s="6"/>
      <c r="R4" s="6"/>
      <c r="S4" s="6"/>
      <c r="T4" s="6"/>
      <c r="U4" s="6"/>
    </row>
    <row r="5" spans="2:21" x14ac:dyDescent="0.25">
      <c r="B5" s="6"/>
      <c r="C5" s="6" t="s">
        <v>9</v>
      </c>
      <c r="D5" s="6" t="s">
        <v>1</v>
      </c>
      <c r="E5" s="6" t="s">
        <v>2</v>
      </c>
      <c r="F5" s="6"/>
      <c r="G5" s="6"/>
      <c r="H5" s="6" t="s">
        <v>8</v>
      </c>
      <c r="I5" s="6" t="s">
        <v>1</v>
      </c>
      <c r="J5" s="6" t="s">
        <v>2</v>
      </c>
      <c r="M5" s="6" t="s">
        <v>45</v>
      </c>
      <c r="N5" s="18"/>
      <c r="O5" s="6"/>
      <c r="P5" s="6"/>
      <c r="Q5" s="19" t="s">
        <v>14</v>
      </c>
      <c r="R5" s="19"/>
      <c r="S5" s="19" t="s">
        <v>15</v>
      </c>
      <c r="T5" s="19"/>
      <c r="U5" s="6"/>
    </row>
    <row r="6" spans="2:21" x14ac:dyDescent="0.25">
      <c r="B6" s="6" t="s">
        <v>3</v>
      </c>
      <c r="C6" s="6">
        <v>10000</v>
      </c>
      <c r="D6" s="7">
        <v>47</v>
      </c>
      <c r="E6" s="7">
        <f>C6*D6</f>
        <v>470000</v>
      </c>
      <c r="F6" s="6"/>
      <c r="G6" s="6" t="s">
        <v>3</v>
      </c>
      <c r="H6" s="6">
        <v>7000</v>
      </c>
      <c r="I6" s="7">
        <v>47</v>
      </c>
      <c r="J6" s="7">
        <f>H6*I6</f>
        <v>329000</v>
      </c>
      <c r="M6" s="6"/>
      <c r="N6" s="18" t="s">
        <v>46</v>
      </c>
      <c r="O6" s="6" t="s">
        <v>23</v>
      </c>
      <c r="P6" s="6" t="s">
        <v>22</v>
      </c>
      <c r="Q6" s="6" t="s">
        <v>27</v>
      </c>
      <c r="R6" s="6" t="s">
        <v>28</v>
      </c>
      <c r="S6" s="6" t="s">
        <v>27</v>
      </c>
      <c r="T6" s="6" t="s">
        <v>28</v>
      </c>
      <c r="U6" s="6"/>
    </row>
    <row r="7" spans="2:21" x14ac:dyDescent="0.25">
      <c r="B7" s="8" t="s">
        <v>4</v>
      </c>
      <c r="C7" s="8">
        <v>8000</v>
      </c>
      <c r="D7" s="9">
        <v>52</v>
      </c>
      <c r="E7" s="9">
        <f t="shared" ref="E7:E8" si="0">C7*D7</f>
        <v>416000</v>
      </c>
      <c r="F7" s="6"/>
      <c r="G7" s="8" t="s">
        <v>4</v>
      </c>
      <c r="H7" s="8">
        <v>10000</v>
      </c>
      <c r="I7" s="9">
        <v>52</v>
      </c>
      <c r="J7" s="9">
        <f t="shared" ref="J7:J8" si="1">H7*I7</f>
        <v>520000</v>
      </c>
      <c r="M7" s="6" t="s">
        <v>24</v>
      </c>
      <c r="N7" s="18">
        <v>10000</v>
      </c>
      <c r="O7" s="6">
        <v>8000</v>
      </c>
      <c r="P7" s="6">
        <f>N7-O7</f>
        <v>2000</v>
      </c>
      <c r="Q7" s="14">
        <v>14.05</v>
      </c>
      <c r="R7" s="7">
        <f>P7*Q7</f>
        <v>28100</v>
      </c>
      <c r="S7" s="20">
        <v>13.5</v>
      </c>
      <c r="T7" s="7">
        <f>P7*S7</f>
        <v>27000</v>
      </c>
      <c r="U7" s="6"/>
    </row>
    <row r="8" spans="2:21" x14ac:dyDescent="0.25">
      <c r="B8" s="10" t="s">
        <v>5</v>
      </c>
      <c r="C8" s="10">
        <v>6000</v>
      </c>
      <c r="D8" s="11">
        <v>37</v>
      </c>
      <c r="E8" s="11">
        <f t="shared" si="0"/>
        <v>222000</v>
      </c>
      <c r="F8" s="6"/>
      <c r="G8" s="10" t="s">
        <v>5</v>
      </c>
      <c r="H8" s="10">
        <v>4000</v>
      </c>
      <c r="I8" s="11">
        <v>37</v>
      </c>
      <c r="J8" s="11">
        <f t="shared" si="1"/>
        <v>148000</v>
      </c>
      <c r="M8" s="6" t="s">
        <v>25</v>
      </c>
      <c r="N8" s="18">
        <v>8000</v>
      </c>
      <c r="O8" s="6">
        <v>10000</v>
      </c>
      <c r="P8" s="6">
        <f t="shared" ref="P8:P9" si="2">N8-O8</f>
        <v>-2000</v>
      </c>
      <c r="Q8" s="14">
        <v>16.8</v>
      </c>
      <c r="R8" s="7">
        <f t="shared" ref="R8:R9" si="3">P8*Q8</f>
        <v>-33600</v>
      </c>
      <c r="S8" s="20">
        <v>15.5</v>
      </c>
      <c r="T8" s="7">
        <f t="shared" ref="T8:T9" si="4">P8*S8</f>
        <v>-31000</v>
      </c>
      <c r="U8" s="6"/>
    </row>
    <row r="9" spans="2:21" x14ac:dyDescent="0.25">
      <c r="B9" s="12" t="s">
        <v>6</v>
      </c>
      <c r="C9" s="12"/>
      <c r="D9" s="12"/>
      <c r="E9" s="13">
        <f>SUM(E6:E8)</f>
        <v>1108000</v>
      </c>
      <c r="F9" s="12"/>
      <c r="G9" s="12" t="s">
        <v>6</v>
      </c>
      <c r="H9" s="12"/>
      <c r="I9" s="12"/>
      <c r="J9" s="13">
        <f>SUM(J6:J8)</f>
        <v>997000</v>
      </c>
      <c r="M9" s="6" t="s">
        <v>47</v>
      </c>
      <c r="N9" s="18">
        <v>6000</v>
      </c>
      <c r="O9" s="6">
        <v>5000</v>
      </c>
      <c r="P9" s="6">
        <f t="shared" si="2"/>
        <v>1000</v>
      </c>
      <c r="Q9" s="15">
        <v>9</v>
      </c>
      <c r="R9" s="11">
        <f t="shared" si="3"/>
        <v>9000</v>
      </c>
      <c r="S9" s="21">
        <v>16</v>
      </c>
      <c r="T9" s="11">
        <f t="shared" si="4"/>
        <v>16000</v>
      </c>
      <c r="U9" s="6"/>
    </row>
    <row r="10" spans="2:21" x14ac:dyDescent="0.25">
      <c r="B10" s="6"/>
      <c r="C10" s="6"/>
      <c r="D10" s="6"/>
      <c r="E10" s="6"/>
      <c r="F10" s="6"/>
      <c r="G10" s="6"/>
      <c r="H10" s="6"/>
      <c r="I10" s="6"/>
      <c r="J10" s="6"/>
      <c r="M10" s="6"/>
      <c r="N10" s="18"/>
      <c r="O10" s="6"/>
      <c r="P10" s="6"/>
      <c r="Q10" s="12" t="s">
        <v>6</v>
      </c>
      <c r="R10" s="22">
        <f>SUM(R7:R9)</f>
        <v>3500</v>
      </c>
      <c r="S10" s="23" t="s">
        <v>34</v>
      </c>
      <c r="T10" s="13">
        <f>SUM(T7:T9)</f>
        <v>12000</v>
      </c>
      <c r="U10" s="12" t="s">
        <v>34</v>
      </c>
    </row>
    <row r="11" spans="2:21" x14ac:dyDescent="0.25">
      <c r="B11" s="6" t="s">
        <v>43</v>
      </c>
      <c r="C11" s="12"/>
      <c r="D11" s="6"/>
      <c r="E11" s="6"/>
      <c r="F11" s="6"/>
      <c r="G11" s="6" t="s">
        <v>44</v>
      </c>
      <c r="H11" s="6"/>
      <c r="I11" s="6"/>
      <c r="J11" s="6"/>
      <c r="M11" s="6"/>
      <c r="N11" s="18"/>
      <c r="O11" s="6"/>
      <c r="P11" s="6"/>
      <c r="Q11" s="6"/>
      <c r="R11" s="6"/>
      <c r="S11" s="6"/>
      <c r="T11" s="6"/>
      <c r="U11" s="6"/>
    </row>
    <row r="12" spans="2:21" x14ac:dyDescent="0.25">
      <c r="B12" s="6"/>
      <c r="C12" s="6" t="s">
        <v>9</v>
      </c>
      <c r="D12" s="6" t="s">
        <v>38</v>
      </c>
      <c r="E12" s="6" t="s">
        <v>7</v>
      </c>
      <c r="F12" s="6"/>
      <c r="G12" s="6"/>
      <c r="H12" s="6" t="s">
        <v>39</v>
      </c>
      <c r="I12" s="6" t="str">
        <f>D12</f>
        <v>MFG Cost</v>
      </c>
      <c r="J12" s="6" t="s">
        <v>7</v>
      </c>
      <c r="M12" s="6"/>
      <c r="N12" s="18"/>
      <c r="O12" s="6"/>
      <c r="P12" s="6"/>
      <c r="Q12" s="19" t="s">
        <v>32</v>
      </c>
      <c r="R12" s="19"/>
      <c r="S12" s="24" t="s">
        <v>33</v>
      </c>
      <c r="T12" s="24"/>
      <c r="U12" s="6"/>
    </row>
    <row r="13" spans="2:21" x14ac:dyDescent="0.25">
      <c r="B13" s="6" t="s">
        <v>3</v>
      </c>
      <c r="C13" s="6">
        <v>10000</v>
      </c>
      <c r="D13" s="14">
        <v>35.75</v>
      </c>
      <c r="E13" s="7">
        <f>C13*D13</f>
        <v>357500</v>
      </c>
      <c r="F13" s="6"/>
      <c r="G13" s="6" t="s">
        <v>3</v>
      </c>
      <c r="H13" s="6">
        <v>7000</v>
      </c>
      <c r="I13" s="14">
        <f>D13</f>
        <v>35.75</v>
      </c>
      <c r="J13" s="7">
        <f>H13*I13</f>
        <v>250250</v>
      </c>
      <c r="M13" s="6"/>
      <c r="N13" s="18" t="s">
        <v>46</v>
      </c>
      <c r="O13" s="6" t="s">
        <v>23</v>
      </c>
      <c r="P13" s="6" t="s">
        <v>22</v>
      </c>
      <c r="Q13" s="6" t="s">
        <v>27</v>
      </c>
      <c r="R13" s="6" t="s">
        <v>28</v>
      </c>
      <c r="S13" s="6" t="s">
        <v>27</v>
      </c>
      <c r="T13" s="6" t="s">
        <v>28</v>
      </c>
      <c r="U13" s="6"/>
    </row>
    <row r="14" spans="2:21" x14ac:dyDescent="0.25">
      <c r="B14" s="6" t="s">
        <v>4</v>
      </c>
      <c r="C14" s="6">
        <v>8000</v>
      </c>
      <c r="D14" s="14">
        <v>39.5</v>
      </c>
      <c r="E14" s="7">
        <f>C14*D14</f>
        <v>316000</v>
      </c>
      <c r="F14" s="6"/>
      <c r="G14" s="6" t="s">
        <v>4</v>
      </c>
      <c r="H14" s="6">
        <v>10000</v>
      </c>
      <c r="I14" s="14">
        <f>D14</f>
        <v>39.5</v>
      </c>
      <c r="J14" s="7">
        <f>H14*I14</f>
        <v>395000</v>
      </c>
      <c r="M14" s="6" t="s">
        <v>30</v>
      </c>
      <c r="N14" s="18">
        <v>18000</v>
      </c>
      <c r="O14" s="6">
        <v>18000</v>
      </c>
      <c r="P14" s="6">
        <f>N14-O14</f>
        <v>0</v>
      </c>
      <c r="Q14" s="25">
        <v>1.75</v>
      </c>
      <c r="R14" s="9">
        <f>P14*Q14</f>
        <v>0</v>
      </c>
      <c r="S14" s="26">
        <v>1.25</v>
      </c>
      <c r="T14" s="9">
        <f>P14*S14</f>
        <v>0</v>
      </c>
      <c r="U14" s="6"/>
    </row>
    <row r="15" spans="2:21" x14ac:dyDescent="0.25">
      <c r="B15" s="10" t="s">
        <v>5</v>
      </c>
      <c r="C15" s="10">
        <v>6000</v>
      </c>
      <c r="D15" s="15">
        <v>27</v>
      </c>
      <c r="E15" s="11">
        <f>C15*D15</f>
        <v>162000</v>
      </c>
      <c r="F15" s="6"/>
      <c r="G15" s="10" t="s">
        <v>5</v>
      </c>
      <c r="H15" s="10">
        <v>4000</v>
      </c>
      <c r="I15" s="15">
        <f>D15</f>
        <v>27</v>
      </c>
      <c r="J15" s="11">
        <f>H15*I15</f>
        <v>108000</v>
      </c>
      <c r="M15" s="6" t="s">
        <v>30</v>
      </c>
      <c r="N15" s="18">
        <v>18000</v>
      </c>
      <c r="O15" s="6">
        <v>18000</v>
      </c>
      <c r="P15" s="6">
        <f t="shared" ref="P15:P16" si="5">N15-O15</f>
        <v>0</v>
      </c>
      <c r="Q15" s="25">
        <v>2</v>
      </c>
      <c r="R15" s="9">
        <f t="shared" ref="R15:R16" si="6">P15*Q15</f>
        <v>0</v>
      </c>
      <c r="S15" s="26">
        <v>1.2</v>
      </c>
      <c r="T15" s="9">
        <f t="shared" ref="T15:T16" si="7">P15*S15</f>
        <v>0</v>
      </c>
      <c r="U15" s="6"/>
    </row>
    <row r="16" spans="2:21" x14ac:dyDescent="0.25">
      <c r="B16" s="12"/>
      <c r="C16" s="12"/>
      <c r="D16" s="16" t="s">
        <v>6</v>
      </c>
      <c r="E16" s="13">
        <f>SUM(E13:E15)</f>
        <v>835500</v>
      </c>
      <c r="F16" s="12"/>
      <c r="G16" s="12"/>
      <c r="H16" s="12"/>
      <c r="I16" s="16" t="s">
        <v>6</v>
      </c>
      <c r="J16" s="13">
        <f>SUM(J13:J15)</f>
        <v>753250</v>
      </c>
      <c r="M16" s="6" t="s">
        <v>29</v>
      </c>
      <c r="N16" s="18">
        <v>24000</v>
      </c>
      <c r="O16" s="6">
        <f>18000+5000</f>
        <v>23000</v>
      </c>
      <c r="P16" s="6">
        <f t="shared" si="5"/>
        <v>1000</v>
      </c>
      <c r="Q16" s="15">
        <v>1.4</v>
      </c>
      <c r="R16" s="11">
        <f>P16*Q16</f>
        <v>1400</v>
      </c>
      <c r="S16" s="27">
        <v>0.6</v>
      </c>
      <c r="T16" s="11">
        <f t="shared" si="7"/>
        <v>600</v>
      </c>
      <c r="U16" s="6"/>
    </row>
    <row r="17" spans="2:21" x14ac:dyDescent="0.25">
      <c r="B17" s="6"/>
      <c r="C17" s="6"/>
      <c r="D17" s="17"/>
      <c r="E17" s="6"/>
      <c r="F17" s="6"/>
      <c r="G17" s="6"/>
      <c r="H17" s="6"/>
      <c r="I17" s="17"/>
      <c r="J17" s="6"/>
      <c r="M17" s="6"/>
      <c r="N17" s="18"/>
      <c r="O17" s="6"/>
      <c r="P17" s="6"/>
      <c r="Q17" s="12" t="s">
        <v>6</v>
      </c>
      <c r="R17" s="22">
        <f>SUM(R14:R16)</f>
        <v>1400</v>
      </c>
      <c r="S17" s="6" t="s">
        <v>35</v>
      </c>
      <c r="T17" s="22">
        <f>SUM(T14:T16)</f>
        <v>600</v>
      </c>
      <c r="U17" s="6" t="s">
        <v>35</v>
      </c>
    </row>
    <row r="18" spans="2:21" x14ac:dyDescent="0.25">
      <c r="B18" s="6" t="s">
        <v>41</v>
      </c>
      <c r="C18" s="6"/>
      <c r="D18" s="6"/>
      <c r="E18" s="6"/>
      <c r="F18" s="6"/>
      <c r="G18" s="6" t="s">
        <v>42</v>
      </c>
      <c r="H18" s="6"/>
      <c r="I18" s="6"/>
      <c r="J18" s="6"/>
      <c r="M18" s="6"/>
      <c r="N18" s="18"/>
      <c r="O18" s="6"/>
      <c r="P18" s="6"/>
      <c r="Q18" s="6"/>
      <c r="R18" s="6"/>
      <c r="S18" s="6"/>
      <c r="T18" s="6"/>
      <c r="U18" s="6"/>
    </row>
    <row r="19" spans="2:21" x14ac:dyDescent="0.25">
      <c r="B19" s="6"/>
      <c r="C19" s="6" t="s">
        <v>9</v>
      </c>
      <c r="D19" s="17" t="s">
        <v>38</v>
      </c>
      <c r="E19" s="6" t="s">
        <v>7</v>
      </c>
      <c r="F19" s="6"/>
      <c r="G19" s="6"/>
      <c r="H19" s="6" t="s">
        <v>40</v>
      </c>
      <c r="I19" s="17" t="str">
        <f>D19</f>
        <v>MFG Cost</v>
      </c>
      <c r="J19" s="6" t="s">
        <v>7</v>
      </c>
      <c r="M19" s="6" t="s">
        <v>36</v>
      </c>
      <c r="N19" s="18"/>
      <c r="O19" s="6"/>
      <c r="P19" s="6"/>
      <c r="Q19" s="6"/>
      <c r="R19" s="6"/>
      <c r="S19" s="6"/>
      <c r="T19" s="6"/>
      <c r="U19" s="6"/>
    </row>
    <row r="20" spans="2:21" x14ac:dyDescent="0.25">
      <c r="B20" s="6" t="s">
        <v>3</v>
      </c>
      <c r="C20" s="6">
        <v>10000</v>
      </c>
      <c r="D20" s="14">
        <v>32.700000000000003</v>
      </c>
      <c r="E20" s="7">
        <f>C20*D20</f>
        <v>327000</v>
      </c>
      <c r="F20" s="6"/>
      <c r="G20" s="6" t="s">
        <v>3</v>
      </c>
      <c r="H20" s="6">
        <v>8000</v>
      </c>
      <c r="I20" s="14">
        <f>D20</f>
        <v>32.700000000000003</v>
      </c>
      <c r="J20" s="7">
        <f>H20*I20</f>
        <v>261600.00000000003</v>
      </c>
      <c r="M20" s="6"/>
      <c r="N20" s="18"/>
      <c r="O20" s="6"/>
      <c r="P20" s="6"/>
      <c r="Q20" s="19" t="s">
        <v>14</v>
      </c>
      <c r="R20" s="19"/>
      <c r="S20" s="28" t="s">
        <v>15</v>
      </c>
      <c r="T20" s="28"/>
      <c r="U20" s="6"/>
    </row>
    <row r="21" spans="2:21" x14ac:dyDescent="0.25">
      <c r="B21" s="6" t="s">
        <v>4</v>
      </c>
      <c r="C21" s="6">
        <v>8000</v>
      </c>
      <c r="D21" s="14">
        <v>36.450000000000003</v>
      </c>
      <c r="E21" s="7">
        <f>C21*D21</f>
        <v>291600</v>
      </c>
      <c r="F21" s="6"/>
      <c r="G21" s="6" t="s">
        <v>4</v>
      </c>
      <c r="H21" s="6">
        <v>10000</v>
      </c>
      <c r="I21" s="14">
        <f>D21</f>
        <v>36.450000000000003</v>
      </c>
      <c r="J21" s="7">
        <f>H21*I21</f>
        <v>364500</v>
      </c>
      <c r="M21" s="6"/>
      <c r="N21" s="18" t="s">
        <v>46</v>
      </c>
      <c r="O21" s="6" t="s">
        <v>8</v>
      </c>
      <c r="P21" s="6" t="s">
        <v>22</v>
      </c>
      <c r="Q21" s="6" t="s">
        <v>27</v>
      </c>
      <c r="R21" s="6" t="s">
        <v>28</v>
      </c>
      <c r="S21" s="6" t="s">
        <v>27</v>
      </c>
      <c r="T21" s="6" t="s">
        <v>28</v>
      </c>
      <c r="U21" s="6"/>
    </row>
    <row r="22" spans="2:21" x14ac:dyDescent="0.25">
      <c r="B22" s="10" t="s">
        <v>5</v>
      </c>
      <c r="C22" s="10">
        <v>6000</v>
      </c>
      <c r="D22" s="15">
        <v>26.4</v>
      </c>
      <c r="E22" s="11">
        <f>C22*D22</f>
        <v>158400</v>
      </c>
      <c r="F22" s="6"/>
      <c r="G22" s="10" t="s">
        <v>5</v>
      </c>
      <c r="H22" s="10">
        <v>5000</v>
      </c>
      <c r="I22" s="15">
        <f>D22</f>
        <v>26.4</v>
      </c>
      <c r="J22" s="11">
        <f>H22*I22</f>
        <v>132000</v>
      </c>
      <c r="M22" s="6" t="s">
        <v>24</v>
      </c>
      <c r="N22" s="18">
        <v>10000</v>
      </c>
      <c r="O22" s="6">
        <v>7000</v>
      </c>
      <c r="P22" s="6">
        <f>N22-O22</f>
        <v>3000</v>
      </c>
      <c r="Q22" s="14">
        <f>Q7</f>
        <v>14.05</v>
      </c>
      <c r="R22" s="7">
        <f>P22*Q22</f>
        <v>42150</v>
      </c>
      <c r="S22" s="20">
        <v>13.5</v>
      </c>
      <c r="T22" s="7">
        <f>P22*S22</f>
        <v>40500</v>
      </c>
      <c r="U22" s="6"/>
    </row>
    <row r="23" spans="2:21" x14ac:dyDescent="0.25">
      <c r="B23" s="12"/>
      <c r="C23" s="12"/>
      <c r="D23" s="13" t="s">
        <v>6</v>
      </c>
      <c r="E23" s="13">
        <f>SUM(E20:E22)</f>
        <v>777000</v>
      </c>
      <c r="F23" s="12"/>
      <c r="G23" s="12"/>
      <c r="H23" s="12"/>
      <c r="I23" s="13" t="s">
        <v>6</v>
      </c>
      <c r="J23" s="13">
        <f>SUM(J20:J22)</f>
        <v>758100</v>
      </c>
      <c r="M23" s="6" t="s">
        <v>25</v>
      </c>
      <c r="N23" s="18">
        <v>8000</v>
      </c>
      <c r="O23" s="6">
        <v>10000</v>
      </c>
      <c r="P23" s="6">
        <f t="shared" ref="P23:P24" si="8">N23-O23</f>
        <v>-2000</v>
      </c>
      <c r="Q23" s="14">
        <f>Q8</f>
        <v>16.8</v>
      </c>
      <c r="R23" s="9">
        <f t="shared" ref="R23:R24" si="9">P23*Q23</f>
        <v>-33600</v>
      </c>
      <c r="S23" s="29">
        <v>15.5</v>
      </c>
      <c r="T23" s="9">
        <f t="shared" ref="T23:T24" si="10">P23*S23</f>
        <v>-31000</v>
      </c>
      <c r="U23" s="6"/>
    </row>
    <row r="24" spans="2:21" x14ac:dyDescent="0.25">
      <c r="M24" s="6" t="s">
        <v>26</v>
      </c>
      <c r="N24" s="18">
        <v>6000</v>
      </c>
      <c r="O24" s="6">
        <v>4000</v>
      </c>
      <c r="P24" s="6">
        <f t="shared" si="8"/>
        <v>2000</v>
      </c>
      <c r="Q24" s="14">
        <f>Q9</f>
        <v>9</v>
      </c>
      <c r="R24" s="11">
        <f t="shared" si="9"/>
        <v>18000</v>
      </c>
      <c r="S24" s="21">
        <v>16</v>
      </c>
      <c r="T24" s="11">
        <f t="shared" si="10"/>
        <v>32000</v>
      </c>
      <c r="U24" s="6"/>
    </row>
    <row r="25" spans="2:21" x14ac:dyDescent="0.25">
      <c r="M25" s="6"/>
      <c r="N25" s="18"/>
      <c r="O25" s="6"/>
      <c r="P25" s="6"/>
      <c r="Q25" s="12" t="s">
        <v>6</v>
      </c>
      <c r="R25" s="22">
        <f>SUM(R22:R24)</f>
        <v>26550</v>
      </c>
      <c r="S25" s="23" t="s">
        <v>34</v>
      </c>
      <c r="T25" s="13">
        <f>SUM(T22:T24)</f>
        <v>41500</v>
      </c>
      <c r="U25" s="6" t="s">
        <v>34</v>
      </c>
    </row>
    <row r="26" spans="2:21" x14ac:dyDescent="0.25">
      <c r="M26" s="6"/>
      <c r="N26" s="18"/>
      <c r="O26" s="6"/>
      <c r="P26" s="6"/>
      <c r="Q26" s="6"/>
      <c r="R26" s="6"/>
      <c r="S26" s="6"/>
      <c r="T26" s="6"/>
      <c r="U26" s="6"/>
    </row>
    <row r="27" spans="2:21" x14ac:dyDescent="0.25">
      <c r="M27" s="6"/>
      <c r="N27" s="18"/>
      <c r="O27" s="6"/>
      <c r="P27" s="6"/>
      <c r="Q27" s="19" t="s">
        <v>32</v>
      </c>
      <c r="R27" s="19"/>
      <c r="S27" s="24" t="s">
        <v>33</v>
      </c>
      <c r="T27" s="24"/>
      <c r="U27" s="6"/>
    </row>
    <row r="28" spans="2:21" x14ac:dyDescent="0.25">
      <c r="M28" s="6"/>
      <c r="N28" s="18" t="s">
        <v>46</v>
      </c>
      <c r="O28" s="6" t="s">
        <v>8</v>
      </c>
      <c r="P28" s="6" t="s">
        <v>22</v>
      </c>
      <c r="Q28" s="6" t="s">
        <v>27</v>
      </c>
      <c r="R28" s="6" t="s">
        <v>28</v>
      </c>
      <c r="S28" s="6" t="s">
        <v>27</v>
      </c>
      <c r="T28" s="6" t="s">
        <v>28</v>
      </c>
      <c r="U28" s="6"/>
    </row>
    <row r="29" spans="2:21" x14ac:dyDescent="0.25">
      <c r="M29" s="6" t="s">
        <v>30</v>
      </c>
      <c r="N29" s="18">
        <v>18000</v>
      </c>
      <c r="O29" s="6">
        <v>17000</v>
      </c>
      <c r="P29" s="6">
        <f>N29-O29</f>
        <v>1000</v>
      </c>
      <c r="Q29" s="14">
        <v>1.75</v>
      </c>
      <c r="R29" s="7">
        <f>P29*Q29</f>
        <v>1750</v>
      </c>
      <c r="S29" s="30">
        <v>1.25</v>
      </c>
      <c r="T29" s="7">
        <f>P29*S29</f>
        <v>1250</v>
      </c>
      <c r="U29" s="6"/>
    </row>
    <row r="30" spans="2:21" x14ac:dyDescent="0.25">
      <c r="M30" s="6" t="s">
        <v>30</v>
      </c>
      <c r="N30" s="18">
        <v>18000</v>
      </c>
      <c r="O30" s="6">
        <v>17000</v>
      </c>
      <c r="P30" s="6">
        <f t="shared" ref="P30:P31" si="11">N30-O30</f>
        <v>1000</v>
      </c>
      <c r="Q30" s="25">
        <v>2</v>
      </c>
      <c r="R30" s="9">
        <f t="shared" ref="R30" si="12">P30*Q30</f>
        <v>2000</v>
      </c>
      <c r="S30" s="26">
        <v>1.2</v>
      </c>
      <c r="T30" s="9">
        <f t="shared" ref="T30:T31" si="13">P30*S30</f>
        <v>1200</v>
      </c>
      <c r="U30" s="6"/>
    </row>
    <row r="31" spans="2:21" x14ac:dyDescent="0.25">
      <c r="M31" s="6" t="s">
        <v>29</v>
      </c>
      <c r="N31" s="18">
        <v>24000</v>
      </c>
      <c r="O31" s="6">
        <f>17000+4000</f>
        <v>21000</v>
      </c>
      <c r="P31" s="6">
        <f t="shared" si="11"/>
        <v>3000</v>
      </c>
      <c r="Q31" s="15">
        <v>1.4</v>
      </c>
      <c r="R31" s="11">
        <f>P31*Q31</f>
        <v>4200</v>
      </c>
      <c r="S31" s="27">
        <v>0.6</v>
      </c>
      <c r="T31" s="11">
        <f t="shared" si="13"/>
        <v>1800</v>
      </c>
      <c r="U31" s="6"/>
    </row>
    <row r="32" spans="2:21" x14ac:dyDescent="0.25">
      <c r="M32" s="6"/>
      <c r="N32" s="18"/>
      <c r="O32" s="6"/>
      <c r="P32" s="6"/>
      <c r="Q32" s="12" t="s">
        <v>6</v>
      </c>
      <c r="R32" s="22">
        <f>SUM(R29:R31)</f>
        <v>7950</v>
      </c>
      <c r="S32" s="6" t="s">
        <v>35</v>
      </c>
      <c r="T32" s="22">
        <f>SUM(T29:T31)</f>
        <v>4250</v>
      </c>
      <c r="U32" s="6" t="s">
        <v>35</v>
      </c>
    </row>
    <row r="33" ht="30" customHeight="1" x14ac:dyDescent="0.25"/>
  </sheetData>
  <mergeCells count="7">
    <mergeCell ref="Q20:R20"/>
    <mergeCell ref="Q27:R27"/>
    <mergeCell ref="S27:T27"/>
    <mergeCell ref="Q12:R12"/>
    <mergeCell ref="S12:T12"/>
    <mergeCell ref="Q5:R5"/>
    <mergeCell ref="S5:T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workbookViewId="0">
      <selection activeCell="F24" sqref="F24"/>
    </sheetView>
  </sheetViews>
  <sheetFormatPr defaultRowHeight="15" x14ac:dyDescent="0.25"/>
  <cols>
    <col min="2" max="2" width="3.5703125" customWidth="1"/>
    <col min="3" max="3" width="18.85546875" customWidth="1"/>
    <col min="4" max="4" width="14.28515625" bestFit="1" customWidth="1"/>
    <col min="5" max="5" width="12.5703125" bestFit="1" customWidth="1"/>
    <col min="6" max="6" width="7.140625" style="5" customWidth="1"/>
    <col min="7" max="7" width="14.28515625" bestFit="1" customWidth="1"/>
    <col min="8" max="8" width="12.5703125" bestFit="1" customWidth="1"/>
    <col min="9" max="9" width="4" style="5" customWidth="1"/>
  </cols>
  <sheetData>
    <row r="3" spans="2:11" x14ac:dyDescent="0.25">
      <c r="B3" s="6"/>
      <c r="C3" s="6"/>
      <c r="D3" s="19" t="s">
        <v>10</v>
      </c>
      <c r="E3" s="19"/>
      <c r="F3" s="31"/>
      <c r="G3" s="19" t="s">
        <v>11</v>
      </c>
      <c r="H3" s="19"/>
      <c r="I3" s="31"/>
      <c r="J3" s="6"/>
    </row>
    <row r="4" spans="2:11" x14ac:dyDescent="0.25">
      <c r="B4" s="6"/>
      <c r="C4" s="6"/>
      <c r="D4" s="6" t="s">
        <v>9</v>
      </c>
      <c r="E4" s="6" t="s">
        <v>0</v>
      </c>
      <c r="F4" s="31"/>
      <c r="G4" s="6" t="s">
        <v>9</v>
      </c>
      <c r="H4" s="6" t="s">
        <v>0</v>
      </c>
      <c r="I4" s="31"/>
      <c r="J4" s="6"/>
    </row>
    <row r="5" spans="2:11" x14ac:dyDescent="0.25">
      <c r="B5" s="6"/>
      <c r="C5" s="6"/>
      <c r="D5" s="6"/>
      <c r="E5" s="6"/>
      <c r="F5" s="31"/>
      <c r="G5" s="6"/>
      <c r="H5" s="6"/>
      <c r="I5" s="31"/>
      <c r="J5" s="6"/>
    </row>
    <row r="6" spans="2:11" x14ac:dyDescent="0.25">
      <c r="B6" s="8" t="s">
        <v>8</v>
      </c>
      <c r="C6" s="8"/>
      <c r="D6" s="9">
        <f>Sheet1!E9</f>
        <v>1108000</v>
      </c>
      <c r="E6" s="9">
        <f>Sheet1!J9</f>
        <v>997000</v>
      </c>
      <c r="F6" s="32"/>
      <c r="G6" s="9">
        <f>D6</f>
        <v>1108000</v>
      </c>
      <c r="H6" s="9">
        <f>E6</f>
        <v>997000</v>
      </c>
      <c r="I6" s="32"/>
      <c r="J6" s="7"/>
      <c r="K6" s="1"/>
    </row>
    <row r="7" spans="2:11" x14ac:dyDescent="0.25">
      <c r="B7" s="10" t="s">
        <v>7</v>
      </c>
      <c r="C7" s="10"/>
      <c r="D7" s="11">
        <f>Sheet1!E16</f>
        <v>835500</v>
      </c>
      <c r="E7" s="11">
        <f>Sheet1!J16</f>
        <v>753250</v>
      </c>
      <c r="F7" s="32"/>
      <c r="G7" s="11">
        <f>Sheet1!E23</f>
        <v>777000</v>
      </c>
      <c r="H7" s="11">
        <f>Sheet1!J23</f>
        <v>758100</v>
      </c>
      <c r="I7" s="32"/>
      <c r="J7" s="7"/>
      <c r="K7" s="1"/>
    </row>
    <row r="8" spans="2:11" x14ac:dyDescent="0.25">
      <c r="B8" s="6" t="s">
        <v>12</v>
      </c>
      <c r="C8" s="6"/>
      <c r="D8" s="7">
        <f>D6-D7</f>
        <v>272500</v>
      </c>
      <c r="E8" s="7">
        <f>E6-E7</f>
        <v>243750</v>
      </c>
      <c r="F8" s="32"/>
      <c r="G8" s="7">
        <f>G6-G7</f>
        <v>331000</v>
      </c>
      <c r="H8" s="7">
        <f>H6-H7</f>
        <v>238900</v>
      </c>
      <c r="I8" s="32"/>
      <c r="J8" s="7"/>
      <c r="K8" s="1"/>
    </row>
    <row r="9" spans="2:11" x14ac:dyDescent="0.25">
      <c r="B9" s="6"/>
      <c r="C9" s="6"/>
      <c r="D9" s="7"/>
      <c r="E9" s="7"/>
      <c r="F9" s="32"/>
      <c r="G9" s="7"/>
      <c r="H9" s="7"/>
      <c r="I9" s="32"/>
      <c r="J9" s="7"/>
      <c r="K9" s="1"/>
    </row>
    <row r="10" spans="2:11" x14ac:dyDescent="0.25">
      <c r="B10" s="6" t="s">
        <v>13</v>
      </c>
      <c r="C10" s="6"/>
      <c r="D10" s="7"/>
      <c r="E10" s="7"/>
      <c r="F10" s="32"/>
      <c r="G10" s="7"/>
      <c r="H10" s="7"/>
      <c r="I10" s="32"/>
      <c r="J10" s="7"/>
      <c r="K10" s="1"/>
    </row>
    <row r="11" spans="2:11" x14ac:dyDescent="0.25">
      <c r="B11" s="6"/>
      <c r="C11" s="6" t="s">
        <v>14</v>
      </c>
      <c r="D11" s="7">
        <v>0</v>
      </c>
      <c r="E11" s="7">
        <f>Sheet1!R25</f>
        <v>26550</v>
      </c>
      <c r="F11" s="32" t="s">
        <v>34</v>
      </c>
      <c r="G11" s="7">
        <v>0</v>
      </c>
      <c r="H11" s="7">
        <f>Sheet1!R10</f>
        <v>3500</v>
      </c>
      <c r="I11" s="32" t="s">
        <v>34</v>
      </c>
      <c r="J11" s="7"/>
      <c r="K11" s="1"/>
    </row>
    <row r="12" spans="2:11" x14ac:dyDescent="0.25">
      <c r="B12" s="6"/>
      <c r="C12" s="6" t="s">
        <v>15</v>
      </c>
      <c r="D12" s="7">
        <v>0</v>
      </c>
      <c r="E12" s="7">
        <f>Sheet1!T25</f>
        <v>41500</v>
      </c>
      <c r="F12" s="32" t="s">
        <v>34</v>
      </c>
      <c r="G12" s="7">
        <v>0</v>
      </c>
      <c r="H12" s="7">
        <f>Sheet1!T10</f>
        <v>12000</v>
      </c>
      <c r="I12" s="32" t="s">
        <v>34</v>
      </c>
      <c r="J12" s="7"/>
      <c r="K12" s="1"/>
    </row>
    <row r="13" spans="2:11" x14ac:dyDescent="0.25">
      <c r="B13" s="6"/>
      <c r="C13" s="8" t="s">
        <v>16</v>
      </c>
      <c r="D13" s="9">
        <v>0</v>
      </c>
      <c r="E13" s="9">
        <f>Sheet1!R32</f>
        <v>7950</v>
      </c>
      <c r="F13" s="32" t="s">
        <v>35</v>
      </c>
      <c r="G13" s="7">
        <v>0</v>
      </c>
      <c r="H13" s="7">
        <f>Sheet1!R17</f>
        <v>1400</v>
      </c>
      <c r="I13" s="32" t="s">
        <v>35</v>
      </c>
      <c r="J13" s="7"/>
      <c r="K13" s="1"/>
    </row>
    <row r="14" spans="2:11" x14ac:dyDescent="0.25">
      <c r="B14" s="6"/>
      <c r="C14" s="10" t="s">
        <v>31</v>
      </c>
      <c r="D14" s="11">
        <v>0</v>
      </c>
      <c r="E14" s="11">
        <f>Sheet1!T32</f>
        <v>4250</v>
      </c>
      <c r="F14" s="32" t="s">
        <v>35</v>
      </c>
      <c r="G14" s="11">
        <v>0</v>
      </c>
      <c r="H14" s="11">
        <f>Sheet1!T16</f>
        <v>600</v>
      </c>
      <c r="I14" s="32" t="s">
        <v>35</v>
      </c>
      <c r="J14" s="7"/>
      <c r="K14" s="1"/>
    </row>
    <row r="15" spans="2:11" x14ac:dyDescent="0.25">
      <c r="B15" s="6" t="s">
        <v>17</v>
      </c>
      <c r="C15" s="6"/>
      <c r="D15" s="7">
        <v>0</v>
      </c>
      <c r="E15" s="7">
        <f>E11+E12-E13-E14</f>
        <v>55850</v>
      </c>
      <c r="F15" s="32"/>
      <c r="G15" s="7">
        <v>0</v>
      </c>
      <c r="H15" s="7">
        <f>H11+H12-H13-H14</f>
        <v>13500</v>
      </c>
      <c r="I15" s="32"/>
      <c r="J15" s="7"/>
      <c r="K15" s="1"/>
    </row>
    <row r="16" spans="2:11" ht="7.5" customHeight="1" x14ac:dyDescent="0.25">
      <c r="B16" s="6"/>
      <c r="C16" s="6"/>
      <c r="D16" s="7"/>
      <c r="E16" s="7"/>
      <c r="F16" s="32"/>
      <c r="G16" s="7"/>
      <c r="H16" s="7"/>
      <c r="I16" s="32"/>
      <c r="J16" s="7"/>
      <c r="K16" s="1"/>
    </row>
    <row r="17" spans="2:11" x14ac:dyDescent="0.25">
      <c r="B17" s="6" t="s">
        <v>18</v>
      </c>
      <c r="C17" s="6"/>
      <c r="D17" s="7"/>
      <c r="E17" s="7"/>
      <c r="F17" s="32"/>
      <c r="G17" s="7"/>
      <c r="H17" s="7"/>
      <c r="I17" s="32"/>
      <c r="J17" s="7"/>
      <c r="K17" s="1"/>
    </row>
    <row r="18" spans="2:11" ht="7.5" customHeight="1" x14ac:dyDescent="0.25">
      <c r="B18" s="6"/>
      <c r="C18" s="6"/>
      <c r="D18" s="7"/>
      <c r="E18" s="7"/>
      <c r="F18" s="32"/>
      <c r="G18" s="7"/>
      <c r="H18" s="7"/>
      <c r="I18" s="32"/>
      <c r="J18" s="7"/>
      <c r="K18" s="1"/>
    </row>
    <row r="19" spans="2:11" x14ac:dyDescent="0.25">
      <c r="B19" s="6" t="s">
        <v>19</v>
      </c>
      <c r="C19" s="6"/>
      <c r="D19" s="7">
        <f>D8-D15-D17</f>
        <v>272500</v>
      </c>
      <c r="E19" s="7">
        <f>E8+E15</f>
        <v>299600</v>
      </c>
      <c r="F19" s="32"/>
      <c r="G19" s="7">
        <f>G8-G15-G17</f>
        <v>331000</v>
      </c>
      <c r="H19" s="7">
        <f>H8-H15-H17</f>
        <v>225400</v>
      </c>
      <c r="I19" s="32"/>
      <c r="J19" s="7"/>
      <c r="K19" s="1"/>
    </row>
    <row r="20" spans="2:11" ht="7.5" customHeight="1" x14ac:dyDescent="0.25">
      <c r="B20" s="6"/>
      <c r="C20" s="6"/>
      <c r="D20" s="7"/>
      <c r="E20" s="7"/>
      <c r="F20" s="32"/>
      <c r="G20" s="7"/>
      <c r="H20" s="7"/>
      <c r="I20" s="32"/>
      <c r="J20" s="7"/>
      <c r="K20" s="1"/>
    </row>
    <row r="21" spans="2:11" x14ac:dyDescent="0.25">
      <c r="B21" s="6" t="s">
        <v>20</v>
      </c>
      <c r="C21" s="6"/>
      <c r="D21" s="7">
        <v>167100</v>
      </c>
      <c r="E21" s="7">
        <v>165300</v>
      </c>
      <c r="F21" s="32"/>
      <c r="G21" s="7">
        <f>D21</f>
        <v>167100</v>
      </c>
      <c r="H21" s="7">
        <f>E21</f>
        <v>165300</v>
      </c>
      <c r="I21" s="32"/>
      <c r="J21" s="7"/>
      <c r="K21" s="1"/>
    </row>
    <row r="22" spans="2:11" ht="7.5" customHeight="1" x14ac:dyDescent="0.25">
      <c r="B22" s="6"/>
      <c r="C22" s="6"/>
      <c r="D22" s="7"/>
      <c r="E22" s="7"/>
      <c r="F22" s="32"/>
      <c r="G22" s="7"/>
      <c r="H22" s="7"/>
      <c r="I22" s="32"/>
      <c r="J22" s="7"/>
      <c r="K22" s="1"/>
    </row>
    <row r="23" spans="2:11" x14ac:dyDescent="0.25">
      <c r="B23" s="6" t="s">
        <v>21</v>
      </c>
      <c r="C23" s="6"/>
      <c r="D23" s="7">
        <f>D19-D21</f>
        <v>105400</v>
      </c>
      <c r="E23" s="7">
        <f>E19-E21</f>
        <v>134300</v>
      </c>
      <c r="F23" s="32"/>
      <c r="G23" s="7">
        <f>G19-G21</f>
        <v>163900</v>
      </c>
      <c r="H23" s="7">
        <f>H19-H21</f>
        <v>60100</v>
      </c>
      <c r="I23" s="32"/>
      <c r="J23" s="7"/>
      <c r="K23" s="1"/>
    </row>
    <row r="24" spans="2:11" x14ac:dyDescent="0.25">
      <c r="B24" s="6"/>
      <c r="C24" s="6"/>
      <c r="D24" s="7"/>
      <c r="E24" s="7"/>
      <c r="F24" s="32"/>
      <c r="G24" s="7"/>
      <c r="H24" s="7"/>
      <c r="I24" s="32"/>
      <c r="J24" s="7"/>
      <c r="K24" s="1"/>
    </row>
  </sheetData>
  <mergeCells count="2">
    <mergeCell ref="D3:E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15"/>
  <sheetViews>
    <sheetView tabSelected="1" workbookViewId="0">
      <selection activeCell="D15" sqref="C9:D15"/>
    </sheetView>
  </sheetViews>
  <sheetFormatPr defaultRowHeight="15" x14ac:dyDescent="0.25"/>
  <cols>
    <col min="3" max="3" width="19.140625" bestFit="1" customWidth="1"/>
  </cols>
  <sheetData>
    <row r="9" spans="3:4" x14ac:dyDescent="0.25">
      <c r="C9" t="s">
        <v>50</v>
      </c>
      <c r="D9">
        <v>28.75</v>
      </c>
    </row>
    <row r="11" spans="3:4" x14ac:dyDescent="0.25">
      <c r="C11" s="2" t="s">
        <v>14</v>
      </c>
      <c r="D11" s="2">
        <v>9</v>
      </c>
    </row>
    <row r="12" spans="3:4" x14ac:dyDescent="0.25">
      <c r="C12" s="3" t="s">
        <v>48</v>
      </c>
      <c r="D12" s="3">
        <v>14</v>
      </c>
    </row>
    <row r="13" spans="3:4" x14ac:dyDescent="0.25">
      <c r="C13" t="s">
        <v>49</v>
      </c>
      <c r="D13">
        <f>SUM(D11:D12)</f>
        <v>23</v>
      </c>
    </row>
    <row r="15" spans="3:4" x14ac:dyDescent="0.25">
      <c r="C15" t="s">
        <v>51</v>
      </c>
      <c r="D15">
        <f>D9-D13</f>
        <v>5.75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2014-02-08T19:52:05Z</dcterms:created>
  <dcterms:modified xsi:type="dcterms:W3CDTF">2014-02-08T23:00:49Z</dcterms:modified>
</cp:coreProperties>
</file>