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Sheet1!$C$67:$E$70</definedName>
  </definedNames>
  <calcPr calcId="145621"/>
</workbook>
</file>

<file path=xl/calcChain.xml><?xml version="1.0" encoding="utf-8"?>
<calcChain xmlns="http://schemas.openxmlformats.org/spreadsheetml/2006/main">
  <c r="F72" i="1" l="1"/>
  <c r="F71" i="1"/>
  <c r="E71" i="1"/>
  <c r="D71" i="1"/>
  <c r="E47" i="1"/>
  <c r="E51" i="1" s="1"/>
  <c r="E54" i="1" s="1"/>
  <c r="E43" i="1"/>
  <c r="D43" i="1" s="1"/>
  <c r="D56" i="1" s="1"/>
  <c r="E40" i="1"/>
  <c r="E38" i="1"/>
  <c r="E41" i="1" s="1"/>
  <c r="F48" i="1"/>
  <c r="F47" i="1"/>
  <c r="D47" i="1"/>
  <c r="D51" i="1" s="1"/>
  <c r="D54" i="1" s="1"/>
  <c r="F41" i="1"/>
  <c r="F44" i="1" s="1"/>
  <c r="D41" i="1"/>
  <c r="D19" i="1"/>
  <c r="D23" i="1" s="1"/>
  <c r="D26" i="1" s="1"/>
  <c r="D29" i="1" s="1"/>
  <c r="E20" i="1"/>
  <c r="E19" i="1"/>
  <c r="E23" i="1" s="1"/>
  <c r="E26" i="1" s="1"/>
  <c r="E29" i="1" s="1"/>
  <c r="D13" i="1"/>
  <c r="D16" i="1" s="1"/>
  <c r="E13" i="1"/>
  <c r="E16" i="1" s="1"/>
  <c r="E56" i="1" l="1"/>
  <c r="E44" i="1"/>
  <c r="D44" i="1"/>
  <c r="F51" i="1"/>
  <c r="F54" i="1" s="1"/>
  <c r="F57" i="1" s="1"/>
  <c r="E57" i="1"/>
  <c r="D57" i="1"/>
  <c r="D59" i="1"/>
  <c r="F59" i="1"/>
  <c r="F60" i="1" s="1"/>
  <c r="E31" i="1"/>
  <c r="E32" i="1" s="1"/>
  <c r="D31" i="1"/>
  <c r="E59" i="1" l="1"/>
  <c r="E60" i="1" s="1"/>
  <c r="I38" i="1"/>
  <c r="D32" i="1"/>
  <c r="I10" i="1"/>
  <c r="I11" i="1" s="1"/>
  <c r="D60" i="1"/>
  <c r="I39" i="1"/>
  <c r="I15" i="1" l="1"/>
  <c r="J15" i="1"/>
  <c r="J43" i="1"/>
  <c r="I43" i="1"/>
  <c r="J16" i="1" l="1"/>
  <c r="J20" i="1"/>
  <c r="J23" i="1" s="1"/>
  <c r="J24" i="1" s="1"/>
  <c r="I16" i="1"/>
  <c r="I20" i="1"/>
  <c r="I23" i="1" s="1"/>
  <c r="I48" i="1"/>
  <c r="I51" i="1" s="1"/>
  <c r="I44" i="1"/>
  <c r="J44" i="1"/>
  <c r="J48" i="1"/>
  <c r="J51" i="1" s="1"/>
  <c r="J52" i="1" s="1"/>
  <c r="I24" i="1" l="1"/>
  <c r="K24" i="1" s="1"/>
  <c r="K23" i="1"/>
  <c r="I52" i="1"/>
  <c r="K52" i="1" s="1"/>
  <c r="K51" i="1"/>
</calcChain>
</file>

<file path=xl/sharedStrings.xml><?xml version="1.0" encoding="utf-8"?>
<sst xmlns="http://schemas.openxmlformats.org/spreadsheetml/2006/main" count="84" uniqueCount="34">
  <si>
    <t>Application ratio:</t>
  </si>
  <si>
    <t>20 Residential for 1 commercial</t>
  </si>
  <si>
    <t>Res.</t>
  </si>
  <si>
    <t>Com.</t>
  </si>
  <si>
    <t>$ / Application</t>
  </si>
  <si>
    <t>Applications/Treatment</t>
  </si>
  <si>
    <t>Treatment/Hectare</t>
  </si>
  <si>
    <t>$ / Hectare</t>
  </si>
  <si>
    <t>Hectare / Sales Mix</t>
  </si>
  <si>
    <t>Revenue / Sales Mix</t>
  </si>
  <si>
    <t>Average Chemical Costs / Application</t>
  </si>
  <si>
    <t>Direct Labor / Application</t>
  </si>
  <si>
    <t>Truck/Application</t>
  </si>
  <si>
    <t>Operating Supplies/Application</t>
  </si>
  <si>
    <t>Costs / Sales Mix</t>
  </si>
  <si>
    <t>Contribution Margin</t>
  </si>
  <si>
    <t>Margin %</t>
  </si>
  <si>
    <t>Fixed cost to cover</t>
  </si>
  <si>
    <t>CM per sales mix</t>
  </si>
  <si>
    <t># Sales Mix to cover fixed costs</t>
  </si>
  <si>
    <t># Hectars / Sales Mix</t>
  </si>
  <si>
    <t># Hectars Services to BE</t>
  </si>
  <si>
    <t># Customers</t>
  </si>
  <si>
    <t>Treatments/Hectare</t>
  </si>
  <si>
    <t>Labor Hour / Treatment</t>
  </si>
  <si>
    <t>Cost ($) / Hectare</t>
  </si>
  <si>
    <t># Hectars Serviced to BE</t>
  </si>
  <si>
    <t># days (8h/day)</t>
  </si>
  <si>
    <t>Total Labor required to BE (H)</t>
  </si>
  <si>
    <t>TOTAL</t>
  </si>
  <si>
    <t>Res Partial</t>
  </si>
  <si>
    <t>Res Full</t>
  </si>
  <si>
    <t># Hectars</t>
  </si>
  <si>
    <t>Labor/Sales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</si>
</sst>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  <numFmt numFmtId="168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44" fontId="0" fillId="0" borderId="1" xfId="1" applyFont="1" applyBorder="1"/>
    <xf numFmtId="1" fontId="0" fillId="0" borderId="1" xfId="1" applyNumberFormat="1" applyFont="1" applyBorder="1"/>
    <xf numFmtId="0" fontId="2" fillId="0" borderId="1" xfId="0" applyFont="1" applyBorder="1"/>
    <xf numFmtId="165" fontId="2" fillId="0" borderId="1" xfId="1" applyNumberFormat="1" applyFont="1" applyBorder="1"/>
    <xf numFmtId="165" fontId="2" fillId="0" borderId="1" xfId="0" applyNumberFormat="1" applyFont="1" applyBorder="1"/>
    <xf numFmtId="0" fontId="2" fillId="0" borderId="2" xfId="0" applyFont="1" applyBorder="1"/>
    <xf numFmtId="44" fontId="2" fillId="0" borderId="1" xfId="0" applyNumberFormat="1" applyFont="1" applyBorder="1"/>
    <xf numFmtId="165" fontId="0" fillId="0" borderId="1" xfId="0" applyNumberFormat="1" applyBorder="1"/>
    <xf numFmtId="0" fontId="0" fillId="0" borderId="1" xfId="0" applyFill="1" applyBorder="1"/>
    <xf numFmtId="9" fontId="0" fillId="0" borderId="1" xfId="2" applyFont="1" applyBorder="1"/>
    <xf numFmtId="2" fontId="0" fillId="0" borderId="0" xfId="0" applyNumberFormat="1"/>
    <xf numFmtId="2" fontId="0" fillId="0" borderId="1" xfId="0" applyNumberFormat="1" applyBorder="1"/>
    <xf numFmtId="0" fontId="0" fillId="0" borderId="0" xfId="0" applyBorder="1"/>
    <xf numFmtId="165" fontId="0" fillId="0" borderId="0" xfId="1" applyNumberFormat="1" applyFont="1" applyBorder="1"/>
    <xf numFmtId="0" fontId="0" fillId="0" borderId="3" xfId="0" applyBorder="1"/>
    <xf numFmtId="165" fontId="0" fillId="0" borderId="3" xfId="1" applyNumberFormat="1" applyFont="1" applyBorder="1"/>
    <xf numFmtId="168" fontId="0" fillId="0" borderId="1" xfId="0" applyNumberFormat="1" applyBorder="1"/>
    <xf numFmtId="168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 applyBorder="1"/>
    <xf numFmtId="44" fontId="0" fillId="0" borderId="0" xfId="1" applyFont="1" applyBorder="1"/>
    <xf numFmtId="1" fontId="0" fillId="0" borderId="0" xfId="1" applyNumberFormat="1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44" fontId="2" fillId="0" borderId="0" xfId="0" applyNumberFormat="1" applyFont="1" applyBorder="1"/>
    <xf numFmtId="165" fontId="0" fillId="0" borderId="0" xfId="0" applyNumberFormat="1" applyBorder="1"/>
    <xf numFmtId="9" fontId="0" fillId="0" borderId="0" xfId="2" applyFont="1" applyBorder="1"/>
    <xf numFmtId="44" fontId="0" fillId="0" borderId="1" xfId="0" applyNumberFormat="1" applyBorder="1"/>
    <xf numFmtId="1" fontId="0" fillId="0" borderId="1" xfId="0" applyNumberFormat="1" applyBorder="1"/>
    <xf numFmtId="0" fontId="0" fillId="0" borderId="2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72"/>
  <sheetViews>
    <sheetView tabSelected="1" topLeftCell="A43" workbookViewId="0">
      <selection activeCell="C67" sqref="C67:F72"/>
    </sheetView>
  </sheetViews>
  <sheetFormatPr defaultRowHeight="15" x14ac:dyDescent="0.25"/>
  <cols>
    <col min="3" max="3" width="29.140625" bestFit="1" customWidth="1"/>
    <col min="4" max="4" width="12" bestFit="1" customWidth="1"/>
    <col min="8" max="8" width="34.7109375" bestFit="1" customWidth="1"/>
    <col min="9" max="9" width="12" bestFit="1" customWidth="1"/>
    <col min="10" max="10" width="11.5703125" bestFit="1" customWidth="1"/>
  </cols>
  <sheetData>
    <row r="4" spans="3:10" x14ac:dyDescent="0.25">
      <c r="C4" t="s">
        <v>0</v>
      </c>
    </row>
    <row r="5" spans="3:10" x14ac:dyDescent="0.25">
      <c r="C5" t="s">
        <v>1</v>
      </c>
    </row>
    <row r="9" spans="3:10" x14ac:dyDescent="0.25">
      <c r="D9" s="4" t="s">
        <v>2</v>
      </c>
      <c r="E9" s="4" t="s">
        <v>3</v>
      </c>
      <c r="F9" s="21"/>
      <c r="H9" s="14" t="s">
        <v>17</v>
      </c>
      <c r="I9" s="15">
        <v>39709</v>
      </c>
    </row>
    <row r="10" spans="3:10" x14ac:dyDescent="0.25">
      <c r="C10" s="1" t="s">
        <v>4</v>
      </c>
      <c r="D10" s="2">
        <v>13.5</v>
      </c>
      <c r="E10" s="2">
        <v>40</v>
      </c>
      <c r="F10" s="22"/>
      <c r="H10" s="16" t="s">
        <v>18</v>
      </c>
      <c r="I10" s="17">
        <f>D31+E31</f>
        <v>672.2</v>
      </c>
    </row>
    <row r="11" spans="3:10" x14ac:dyDescent="0.25">
      <c r="C11" s="1" t="s">
        <v>5</v>
      </c>
      <c r="D11" s="1">
        <v>4</v>
      </c>
      <c r="E11" s="1">
        <v>4</v>
      </c>
      <c r="F11" s="14"/>
      <c r="H11" t="s">
        <v>19</v>
      </c>
      <c r="I11" s="12">
        <f>I9/I10</f>
        <v>59.073192502231471</v>
      </c>
    </row>
    <row r="12" spans="3:10" x14ac:dyDescent="0.25">
      <c r="C12" s="1" t="s">
        <v>6</v>
      </c>
      <c r="D12" s="3">
        <v>10</v>
      </c>
      <c r="E12" s="3">
        <v>1</v>
      </c>
      <c r="F12" s="23"/>
    </row>
    <row r="13" spans="3:10" x14ac:dyDescent="0.25">
      <c r="C13" s="4" t="s">
        <v>7</v>
      </c>
      <c r="D13" s="5">
        <f>D10*D11*D12</f>
        <v>540</v>
      </c>
      <c r="E13" s="5">
        <f>E10*E11*E12</f>
        <v>160</v>
      </c>
      <c r="F13" s="24"/>
      <c r="H13" s="1"/>
      <c r="I13" s="1" t="s">
        <v>2</v>
      </c>
      <c r="J13" s="1" t="s">
        <v>3</v>
      </c>
    </row>
    <row r="14" spans="3:10" x14ac:dyDescent="0.25">
      <c r="C14" s="1"/>
      <c r="D14" s="1"/>
      <c r="E14" s="1"/>
      <c r="F14" s="14"/>
      <c r="H14" s="1" t="s">
        <v>20</v>
      </c>
      <c r="I14" s="1">
        <v>2</v>
      </c>
      <c r="J14" s="1">
        <v>1</v>
      </c>
    </row>
    <row r="15" spans="3:10" x14ac:dyDescent="0.25">
      <c r="C15" s="1" t="s">
        <v>8</v>
      </c>
      <c r="D15" s="1">
        <v>2</v>
      </c>
      <c r="E15" s="1">
        <v>1</v>
      </c>
      <c r="F15" s="14"/>
      <c r="H15" s="1" t="s">
        <v>26</v>
      </c>
      <c r="I15" s="13">
        <f>I11/I14</f>
        <v>29.536596251115736</v>
      </c>
      <c r="J15" s="13">
        <f>I11</f>
        <v>59.073192502231471</v>
      </c>
    </row>
    <row r="16" spans="3:10" x14ac:dyDescent="0.25">
      <c r="C16" s="4" t="s">
        <v>9</v>
      </c>
      <c r="D16" s="6">
        <f>D13*D15</f>
        <v>1080</v>
      </c>
      <c r="E16" s="6">
        <f>E13*E15</f>
        <v>160</v>
      </c>
      <c r="F16" s="25"/>
      <c r="H16" s="10" t="s">
        <v>22</v>
      </c>
      <c r="I16" s="18">
        <f>I15*10</f>
        <v>295.36596251115736</v>
      </c>
      <c r="J16" s="18">
        <f>J15</f>
        <v>59.073192502231471</v>
      </c>
    </row>
    <row r="17" spans="3:11" ht="6.75" customHeight="1" x14ac:dyDescent="0.25"/>
    <row r="18" spans="3:11" x14ac:dyDescent="0.25">
      <c r="D18" s="7" t="s">
        <v>2</v>
      </c>
      <c r="E18" s="7" t="s">
        <v>3</v>
      </c>
      <c r="F18" s="21"/>
    </row>
    <row r="19" spans="3:11" x14ac:dyDescent="0.25">
      <c r="C19" s="1" t="s">
        <v>10</v>
      </c>
      <c r="D19" s="2">
        <f>(40+10*3)/4/10</f>
        <v>1.75</v>
      </c>
      <c r="E19" s="2">
        <f>(40+10*3)/4</f>
        <v>17.5</v>
      </c>
      <c r="F19" s="22"/>
    </row>
    <row r="20" spans="3:11" x14ac:dyDescent="0.25">
      <c r="C20" s="1" t="s">
        <v>11</v>
      </c>
      <c r="D20" s="2">
        <v>2</v>
      </c>
      <c r="E20" s="2">
        <f>6*0.75</f>
        <v>4.5</v>
      </c>
      <c r="F20" s="22"/>
      <c r="H20" s="1" t="s">
        <v>21</v>
      </c>
      <c r="I20" s="18">
        <f>I15</f>
        <v>29.536596251115736</v>
      </c>
      <c r="J20" s="18">
        <f>J15</f>
        <v>59.073192502231471</v>
      </c>
      <c r="K20" s="1"/>
    </row>
    <row r="21" spans="3:11" x14ac:dyDescent="0.25">
      <c r="C21" s="1" t="s">
        <v>12</v>
      </c>
      <c r="D21" s="2">
        <v>1.3779999999999999</v>
      </c>
      <c r="E21" s="2">
        <v>5</v>
      </c>
      <c r="F21" s="22"/>
      <c r="H21" s="1" t="s">
        <v>23</v>
      </c>
      <c r="I21" s="1">
        <v>4</v>
      </c>
      <c r="J21" s="1">
        <v>4</v>
      </c>
      <c r="K21" s="1"/>
    </row>
    <row r="22" spans="3:11" x14ac:dyDescent="0.25">
      <c r="C22" s="1" t="s">
        <v>13</v>
      </c>
      <c r="D22" s="2">
        <v>0.41299999999999998</v>
      </c>
      <c r="E22" s="2">
        <v>4.13</v>
      </c>
      <c r="F22" s="22"/>
      <c r="H22" s="1" t="s">
        <v>24</v>
      </c>
      <c r="I22" s="1">
        <v>0.33</v>
      </c>
      <c r="J22" s="1">
        <v>0.75</v>
      </c>
      <c r="K22" s="4" t="s">
        <v>29</v>
      </c>
    </row>
    <row r="23" spans="3:11" x14ac:dyDescent="0.25">
      <c r="C23" s="4" t="s">
        <v>4</v>
      </c>
      <c r="D23" s="8">
        <f>SUM(D19:D22)</f>
        <v>5.5410000000000004</v>
      </c>
      <c r="E23" s="8">
        <f>SUM(E19:E22)</f>
        <v>31.13</v>
      </c>
      <c r="F23" s="26"/>
      <c r="H23" s="1" t="s">
        <v>28</v>
      </c>
      <c r="I23" s="18">
        <f>I20*I21*I22</f>
        <v>38.988307051472773</v>
      </c>
      <c r="J23" s="18">
        <f>J20*J21*J22</f>
        <v>177.21957750669441</v>
      </c>
      <c r="K23" s="19">
        <f>SUM(I23:J23)</f>
        <v>216.20788455816717</v>
      </c>
    </row>
    <row r="24" spans="3:11" x14ac:dyDescent="0.25">
      <c r="C24" s="1" t="s">
        <v>5</v>
      </c>
      <c r="D24" s="1">
        <v>4</v>
      </c>
      <c r="E24" s="1">
        <v>4</v>
      </c>
      <c r="F24" s="14"/>
      <c r="H24" s="1" t="s">
        <v>27</v>
      </c>
      <c r="I24" s="13">
        <f>I23/8</f>
        <v>4.8735383814340967</v>
      </c>
      <c r="J24" s="13">
        <f>J23/8</f>
        <v>22.152447188336801</v>
      </c>
      <c r="K24" s="20">
        <f>SUM(I24:J24)</f>
        <v>27.025985569770896</v>
      </c>
    </row>
    <row r="25" spans="3:11" x14ac:dyDescent="0.25">
      <c r="C25" s="1" t="s">
        <v>6</v>
      </c>
      <c r="D25" s="3">
        <v>10</v>
      </c>
      <c r="E25" s="3">
        <v>1</v>
      </c>
      <c r="F25" s="23"/>
    </row>
    <row r="26" spans="3:11" x14ac:dyDescent="0.25">
      <c r="C26" s="4" t="s">
        <v>25</v>
      </c>
      <c r="D26" s="5">
        <f>D23*D24*D25</f>
        <v>221.64000000000001</v>
      </c>
      <c r="E26" s="5">
        <f>E23*E24*E25</f>
        <v>124.52</v>
      </c>
      <c r="F26" s="24"/>
    </row>
    <row r="27" spans="3:11" ht="6.75" customHeight="1" x14ac:dyDescent="0.25"/>
    <row r="28" spans="3:11" x14ac:dyDescent="0.25">
      <c r="C28" s="1" t="s">
        <v>8</v>
      </c>
      <c r="D28" s="1">
        <v>2</v>
      </c>
      <c r="E28" s="1">
        <v>1</v>
      </c>
      <c r="F28" s="14"/>
    </row>
    <row r="29" spans="3:11" x14ac:dyDescent="0.25">
      <c r="C29" s="4" t="s">
        <v>14</v>
      </c>
      <c r="D29" s="6">
        <f>D26*D28</f>
        <v>443.28000000000003</v>
      </c>
      <c r="E29" s="6">
        <f>E26*E28</f>
        <v>124.52</v>
      </c>
      <c r="F29" s="25"/>
    </row>
    <row r="30" spans="3:11" ht="6.75" customHeight="1" x14ac:dyDescent="0.25"/>
    <row r="31" spans="3:11" x14ac:dyDescent="0.25">
      <c r="C31" s="1" t="s">
        <v>15</v>
      </c>
      <c r="D31" s="9">
        <f>D16-D29</f>
        <v>636.72</v>
      </c>
      <c r="E31" s="9">
        <f>E16-E29</f>
        <v>35.480000000000004</v>
      </c>
      <c r="F31" s="27"/>
    </row>
    <row r="32" spans="3:11" x14ac:dyDescent="0.25">
      <c r="C32" s="10" t="s">
        <v>16</v>
      </c>
      <c r="D32" s="11">
        <f>D31/D16</f>
        <v>0.58955555555555561</v>
      </c>
      <c r="E32" s="11">
        <f>E31/E16</f>
        <v>0.22175000000000003</v>
      </c>
      <c r="F32" s="28"/>
    </row>
    <row r="37" spans="3:11" x14ac:dyDescent="0.25">
      <c r="D37" s="4" t="s">
        <v>30</v>
      </c>
      <c r="E37" s="4" t="s">
        <v>31</v>
      </c>
      <c r="F37" s="4" t="s">
        <v>3</v>
      </c>
      <c r="H37" s="14" t="s">
        <v>17</v>
      </c>
      <c r="I37" s="15">
        <v>39709</v>
      </c>
    </row>
    <row r="38" spans="3:11" x14ac:dyDescent="0.25">
      <c r="C38" s="1" t="s">
        <v>4</v>
      </c>
      <c r="D38" s="2">
        <v>13.5</v>
      </c>
      <c r="E38" s="29">
        <f>D38</f>
        <v>13.5</v>
      </c>
      <c r="F38" s="2">
        <v>40</v>
      </c>
      <c r="H38" s="16" t="s">
        <v>18</v>
      </c>
      <c r="I38" s="17">
        <f>D59+F59+E59</f>
        <v>78.200000000000045</v>
      </c>
    </row>
    <row r="39" spans="3:11" x14ac:dyDescent="0.25">
      <c r="C39" s="1" t="s">
        <v>5</v>
      </c>
      <c r="D39" s="1">
        <v>4</v>
      </c>
      <c r="E39" s="1">
        <v>1</v>
      </c>
      <c r="F39" s="1">
        <v>4</v>
      </c>
      <c r="H39" t="s">
        <v>19</v>
      </c>
      <c r="I39" s="12">
        <f>I37/I38</f>
        <v>507.78772378516595</v>
      </c>
    </row>
    <row r="40" spans="3:11" x14ac:dyDescent="0.25">
      <c r="C40" s="1" t="s">
        <v>6</v>
      </c>
      <c r="D40" s="3">
        <v>10</v>
      </c>
      <c r="E40" s="30">
        <f>D40</f>
        <v>10</v>
      </c>
      <c r="F40" s="3">
        <v>1</v>
      </c>
    </row>
    <row r="41" spans="3:11" x14ac:dyDescent="0.25">
      <c r="C41" s="4" t="s">
        <v>7</v>
      </c>
      <c r="D41" s="5">
        <f>D38*D39*D40</f>
        <v>540</v>
      </c>
      <c r="E41" s="5">
        <f>E38*E39*E40</f>
        <v>135</v>
      </c>
      <c r="F41" s="5">
        <f>F38*F39*F40</f>
        <v>160</v>
      </c>
      <c r="H41" s="1"/>
      <c r="I41" s="1" t="s">
        <v>2</v>
      </c>
      <c r="J41" s="1" t="s">
        <v>3</v>
      </c>
    </row>
    <row r="42" spans="3:11" x14ac:dyDescent="0.25">
      <c r="C42" s="1"/>
      <c r="D42" s="1"/>
      <c r="E42" s="1"/>
      <c r="F42" s="1"/>
      <c r="H42" s="1" t="s">
        <v>20</v>
      </c>
      <c r="I42" s="1">
        <v>2</v>
      </c>
      <c r="J42" s="1">
        <v>1</v>
      </c>
    </row>
    <row r="43" spans="3:11" x14ac:dyDescent="0.25">
      <c r="C43" s="1" t="s">
        <v>8</v>
      </c>
      <c r="D43" s="1">
        <f>2-E43</f>
        <v>0.8</v>
      </c>
      <c r="E43" s="1">
        <f>2*0.6</f>
        <v>1.2</v>
      </c>
      <c r="F43" s="1">
        <v>1</v>
      </c>
      <c r="H43" s="1" t="s">
        <v>26</v>
      </c>
      <c r="I43" s="13">
        <f>I39/I42</f>
        <v>253.89386189258298</v>
      </c>
      <c r="J43" s="13">
        <f>I39</f>
        <v>507.78772378516595</v>
      </c>
    </row>
    <row r="44" spans="3:11" x14ac:dyDescent="0.25">
      <c r="C44" s="4" t="s">
        <v>9</v>
      </c>
      <c r="D44" s="6">
        <f>D41*D43</f>
        <v>432</v>
      </c>
      <c r="E44" s="6">
        <f>E41*E43</f>
        <v>162</v>
      </c>
      <c r="F44" s="6">
        <f>F41*F43</f>
        <v>160</v>
      </c>
      <c r="H44" s="10" t="s">
        <v>22</v>
      </c>
      <c r="I44" s="18">
        <f>I43*10</f>
        <v>2538.9386189258298</v>
      </c>
      <c r="J44" s="18">
        <f>J43</f>
        <v>507.78772378516595</v>
      </c>
    </row>
    <row r="46" spans="3:11" x14ac:dyDescent="0.25">
      <c r="D46" s="7" t="s">
        <v>2</v>
      </c>
      <c r="E46" s="7" t="s">
        <v>2</v>
      </c>
      <c r="F46" s="7" t="s">
        <v>3</v>
      </c>
    </row>
    <row r="47" spans="3:11" x14ac:dyDescent="0.25">
      <c r="C47" s="1" t="s">
        <v>10</v>
      </c>
      <c r="D47" s="2">
        <f>(40+10*3)/4/10</f>
        <v>1.75</v>
      </c>
      <c r="E47" s="2">
        <f>(40)/10</f>
        <v>4</v>
      </c>
      <c r="F47" s="2">
        <f>(40+10*3)/4</f>
        <v>17.5</v>
      </c>
    </row>
    <row r="48" spans="3:11" x14ac:dyDescent="0.25">
      <c r="C48" s="1" t="s">
        <v>11</v>
      </c>
      <c r="D48" s="2">
        <v>2</v>
      </c>
      <c r="E48" s="2">
        <v>2</v>
      </c>
      <c r="F48" s="2">
        <f>6*0.75</f>
        <v>4.5</v>
      </c>
      <c r="H48" s="1" t="s">
        <v>21</v>
      </c>
      <c r="I48" s="18">
        <f>I43</f>
        <v>253.89386189258298</v>
      </c>
      <c r="J48" s="18">
        <f>J43</f>
        <v>507.78772378516595</v>
      </c>
      <c r="K48" s="1"/>
    </row>
    <row r="49" spans="3:11" x14ac:dyDescent="0.25">
      <c r="C49" s="1" t="s">
        <v>12</v>
      </c>
      <c r="D49" s="2">
        <v>1.3779999999999999</v>
      </c>
      <c r="E49" s="2">
        <v>1.3779999999999999</v>
      </c>
      <c r="F49" s="2">
        <v>5</v>
      </c>
      <c r="H49" s="1" t="s">
        <v>23</v>
      </c>
      <c r="I49" s="1">
        <v>4</v>
      </c>
      <c r="J49" s="1">
        <v>4</v>
      </c>
      <c r="K49" s="1"/>
    </row>
    <row r="50" spans="3:11" x14ac:dyDescent="0.25">
      <c r="C50" s="1" t="s">
        <v>13</v>
      </c>
      <c r="D50" s="2">
        <v>0.41299999999999998</v>
      </c>
      <c r="E50" s="2">
        <v>0.41299999999999998</v>
      </c>
      <c r="F50" s="2">
        <v>4.13</v>
      </c>
      <c r="H50" s="1" t="s">
        <v>24</v>
      </c>
      <c r="I50" s="1">
        <v>0.33</v>
      </c>
      <c r="J50" s="1">
        <v>0.75</v>
      </c>
      <c r="K50" s="4" t="s">
        <v>29</v>
      </c>
    </row>
    <row r="51" spans="3:11" x14ac:dyDescent="0.25">
      <c r="C51" s="4" t="s">
        <v>4</v>
      </c>
      <c r="D51" s="8">
        <f>SUM(D47:D50)</f>
        <v>5.5410000000000004</v>
      </c>
      <c r="E51" s="8">
        <f>SUM(E47:E50)</f>
        <v>7.7910000000000004</v>
      </c>
      <c r="F51" s="8">
        <f>SUM(F47:F50)</f>
        <v>31.13</v>
      </c>
      <c r="H51" s="1" t="s">
        <v>28</v>
      </c>
      <c r="I51" s="18">
        <f>I48*I49*I50</f>
        <v>335.13989769820955</v>
      </c>
      <c r="J51" s="18">
        <f>J48*J49*J50</f>
        <v>1523.3631713554978</v>
      </c>
      <c r="K51" s="19">
        <f>SUM(I51:J51)</f>
        <v>1858.5030690537073</v>
      </c>
    </row>
    <row r="52" spans="3:11" x14ac:dyDescent="0.25">
      <c r="C52" s="1" t="s">
        <v>5</v>
      </c>
      <c r="D52" s="1">
        <v>4</v>
      </c>
      <c r="E52" s="1">
        <v>4</v>
      </c>
      <c r="F52" s="1">
        <v>4</v>
      </c>
      <c r="H52" s="1" t="s">
        <v>27</v>
      </c>
      <c r="I52" s="13">
        <f>I51/8</f>
        <v>41.892487212276194</v>
      </c>
      <c r="J52" s="13">
        <f>J51/8</f>
        <v>190.42039641943722</v>
      </c>
      <c r="K52" s="20">
        <f>SUM(I52:J52)</f>
        <v>232.31288363171342</v>
      </c>
    </row>
    <row r="53" spans="3:11" x14ac:dyDescent="0.25">
      <c r="C53" s="1" t="s">
        <v>6</v>
      </c>
      <c r="D53" s="3">
        <v>10</v>
      </c>
      <c r="E53" s="3">
        <v>10</v>
      </c>
      <c r="F53" s="3">
        <v>1</v>
      </c>
    </row>
    <row r="54" spans="3:11" x14ac:dyDescent="0.25">
      <c r="C54" s="4" t="s">
        <v>25</v>
      </c>
      <c r="D54" s="5">
        <f>D51*D52*D53</f>
        <v>221.64000000000001</v>
      </c>
      <c r="E54" s="5">
        <f>E51*E52*E53</f>
        <v>311.64</v>
      </c>
      <c r="F54" s="5">
        <f>F51*F52*F53</f>
        <v>124.52</v>
      </c>
    </row>
    <row r="56" spans="3:11" x14ac:dyDescent="0.25">
      <c r="C56" s="1" t="s">
        <v>8</v>
      </c>
      <c r="D56" s="1">
        <f>D43</f>
        <v>0.8</v>
      </c>
      <c r="E56" s="1">
        <f>E43</f>
        <v>1.2</v>
      </c>
      <c r="F56" s="1">
        <v>1</v>
      </c>
    </row>
    <row r="57" spans="3:11" x14ac:dyDescent="0.25">
      <c r="C57" s="4" t="s">
        <v>14</v>
      </c>
      <c r="D57" s="6">
        <f>D54*D56</f>
        <v>177.31200000000001</v>
      </c>
      <c r="E57" s="6">
        <f>E54*E56</f>
        <v>373.96799999999996</v>
      </c>
      <c r="F57" s="6">
        <f>F54*F56</f>
        <v>124.52</v>
      </c>
    </row>
    <row r="59" spans="3:11" x14ac:dyDescent="0.25">
      <c r="C59" s="1" t="s">
        <v>15</v>
      </c>
      <c r="D59" s="9">
        <f>D44-D57</f>
        <v>254.68799999999999</v>
      </c>
      <c r="E59" s="9">
        <f>E44-E57</f>
        <v>-211.96799999999996</v>
      </c>
      <c r="F59" s="9">
        <f>F44-F57</f>
        <v>35.480000000000004</v>
      </c>
    </row>
    <row r="60" spans="3:11" x14ac:dyDescent="0.25">
      <c r="C60" s="10" t="s">
        <v>16</v>
      </c>
      <c r="D60" s="11">
        <f>D59/D44</f>
        <v>0.5895555555555555</v>
      </c>
      <c r="E60" s="11">
        <f>E59/E44</f>
        <v>-1.3084444444444443</v>
      </c>
      <c r="F60" s="11">
        <f>F59/F44</f>
        <v>0.22175000000000003</v>
      </c>
    </row>
    <row r="67" spans="3:6" x14ac:dyDescent="0.25">
      <c r="C67" s="1"/>
      <c r="D67" s="1" t="s">
        <v>2</v>
      </c>
      <c r="E67" s="1" t="s">
        <v>3</v>
      </c>
    </row>
    <row r="68" spans="3:6" x14ac:dyDescent="0.25">
      <c r="C68" s="1" t="s">
        <v>32</v>
      </c>
      <c r="D68" s="1">
        <v>2</v>
      </c>
      <c r="E68" s="1">
        <v>1</v>
      </c>
    </row>
    <row r="69" spans="3:6" x14ac:dyDescent="0.25">
      <c r="C69" s="1" t="s">
        <v>23</v>
      </c>
      <c r="D69" s="1">
        <v>40</v>
      </c>
      <c r="E69" s="1">
        <v>4</v>
      </c>
    </row>
    <row r="70" spans="3:6" x14ac:dyDescent="0.25">
      <c r="C70" s="31" t="s">
        <v>24</v>
      </c>
      <c r="D70" s="31">
        <v>0.33</v>
      </c>
      <c r="E70" s="31">
        <v>0.75</v>
      </c>
      <c r="F70" t="s">
        <v>29</v>
      </c>
    </row>
    <row r="71" spans="3:6" x14ac:dyDescent="0.25">
      <c r="C71" s="10" t="s">
        <v>33</v>
      </c>
      <c r="D71" s="1">
        <f>D68*D69*D70</f>
        <v>26.400000000000002</v>
      </c>
      <c r="E71" s="1">
        <f>E68*E69*E70</f>
        <v>3</v>
      </c>
      <c r="F71" s="1">
        <f>SUM(D71:E71)</f>
        <v>29.400000000000002</v>
      </c>
    </row>
    <row r="72" spans="3:6" x14ac:dyDescent="0.25">
      <c r="C72" s="1" t="s">
        <v>15</v>
      </c>
      <c r="D72" s="2">
        <v>636.72</v>
      </c>
      <c r="E72" s="2">
        <v>35.480000000000004</v>
      </c>
      <c r="F72" s="2">
        <f>SUM(D72:E72)</f>
        <v>672.2</v>
      </c>
    </row>
  </sheetData>
  <autoFilter ref="C67:E70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2014-01-31T01:52:42Z</dcterms:modified>
</cp:coreProperties>
</file>