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5875" windowHeight="11055" activeTab="1"/>
  </bookViews>
  <sheets>
    <sheet name="Raw DAta" sheetId="1" r:id="rId1"/>
    <sheet name="Analysi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65" i="2" l="1"/>
  <c r="Q65" i="2"/>
  <c r="O65" i="2"/>
  <c r="Q66" i="2"/>
  <c r="S66" i="2"/>
  <c r="O66" i="2"/>
  <c r="M66" i="2"/>
  <c r="U65" i="2"/>
  <c r="M65" i="2"/>
  <c r="U64" i="2"/>
  <c r="S64" i="2"/>
  <c r="Q64" i="2"/>
  <c r="O64" i="2"/>
  <c r="M64" i="2"/>
  <c r="U56" i="2"/>
  <c r="U58" i="2" s="1"/>
  <c r="O56" i="2"/>
  <c r="O58" i="2" s="1"/>
  <c r="Q56" i="2"/>
  <c r="S56" i="2"/>
  <c r="S58" i="2" s="1"/>
  <c r="Q58" i="2"/>
  <c r="M58" i="2"/>
  <c r="M56" i="2"/>
  <c r="U40" i="2"/>
  <c r="S42" i="2"/>
  <c r="Q42" i="2"/>
  <c r="O42" i="2"/>
  <c r="M42" i="2"/>
  <c r="S40" i="2"/>
  <c r="Q40" i="2"/>
  <c r="O40" i="2"/>
  <c r="M40" i="2"/>
  <c r="U35" i="2"/>
  <c r="S35" i="2"/>
  <c r="Q35" i="2"/>
  <c r="O35" i="2"/>
  <c r="M35" i="2"/>
  <c r="S39" i="2"/>
  <c r="Q39" i="2"/>
  <c r="O39" i="2"/>
  <c r="S34" i="2"/>
  <c r="Q34" i="2"/>
  <c r="O34" i="2"/>
  <c r="M34" i="2"/>
  <c r="U34" i="2" s="1"/>
  <c r="M39" i="2"/>
  <c r="U31" i="2"/>
  <c r="S30" i="2"/>
  <c r="S31" i="2" s="1"/>
  <c r="Q30" i="2"/>
  <c r="Q31" i="2" s="1"/>
  <c r="O31" i="2"/>
  <c r="M31" i="2"/>
  <c r="O30" i="2"/>
  <c r="M30" i="2"/>
  <c r="S26" i="2"/>
  <c r="S25" i="2"/>
  <c r="S27" i="2" s="1"/>
  <c r="Q26" i="2"/>
  <c r="Q25" i="2"/>
  <c r="Q27" i="2" s="1"/>
  <c r="O25" i="2"/>
  <c r="O27" i="2" s="1"/>
  <c r="O26" i="2"/>
  <c r="M27" i="2"/>
  <c r="M26" i="2"/>
  <c r="M25" i="2"/>
  <c r="U23" i="2"/>
  <c r="S22" i="2"/>
  <c r="S21" i="2"/>
  <c r="S23" i="2" s="1"/>
  <c r="Q22" i="2"/>
  <c r="Q21" i="2"/>
  <c r="Q23" i="2" s="1"/>
  <c r="O23" i="2"/>
  <c r="O21" i="2"/>
  <c r="O22" i="2"/>
  <c r="M23" i="2"/>
  <c r="E28" i="2"/>
  <c r="M22" i="2"/>
  <c r="M21" i="2"/>
  <c r="U19" i="2"/>
  <c r="S19" i="2"/>
  <c r="Q19" i="2"/>
  <c r="O19" i="2"/>
  <c r="M19" i="2"/>
  <c r="S18" i="2"/>
  <c r="Q18" i="2"/>
  <c r="O18" i="2"/>
  <c r="M18" i="2"/>
  <c r="S17" i="2"/>
  <c r="Q17" i="2"/>
  <c r="O17" i="2"/>
  <c r="M17" i="2"/>
  <c r="U5" i="2"/>
  <c r="E21" i="2"/>
  <c r="D39" i="2"/>
  <c r="D37" i="2"/>
  <c r="D33" i="2"/>
  <c r="D32" i="2"/>
  <c r="D31" i="2"/>
  <c r="D26" i="2"/>
  <c r="E20" i="2"/>
  <c r="D22" i="2"/>
  <c r="D20" i="2"/>
  <c r="H5" i="2"/>
  <c r="E26" i="2" s="1"/>
  <c r="E27" i="2" s="1"/>
  <c r="H6" i="2"/>
  <c r="E37" i="2" s="1"/>
  <c r="H9" i="2"/>
  <c r="E39" i="2" s="1"/>
  <c r="H10" i="2"/>
  <c r="E31" i="2" s="1"/>
  <c r="H11" i="2"/>
  <c r="E32" i="2" s="1"/>
  <c r="H12" i="2"/>
  <c r="E33" i="2" s="1"/>
  <c r="H4" i="2"/>
  <c r="E8" i="2"/>
  <c r="E13" i="2" s="1"/>
  <c r="D8" i="1"/>
  <c r="P41" i="1"/>
  <c r="D13" i="1"/>
  <c r="U66" i="2" l="1"/>
  <c r="U27" i="2"/>
  <c r="E38" i="2"/>
  <c r="E40" i="2" s="1"/>
  <c r="E34" i="2"/>
  <c r="H8" i="2"/>
  <c r="E22" i="2" s="1"/>
  <c r="E23" i="2" s="1"/>
</calcChain>
</file>

<file path=xl/sharedStrings.xml><?xml version="1.0" encoding="utf-8"?>
<sst xmlns="http://schemas.openxmlformats.org/spreadsheetml/2006/main" count="148" uniqueCount="81">
  <si>
    <t>Expense Category</t>
  </si>
  <si>
    <t>Expense</t>
  </si>
  <si>
    <t>Indirect Labor</t>
  </si>
  <si>
    <t>Fringe Benefits</t>
  </si>
  <si>
    <t>Machinery</t>
  </si>
  <si>
    <t>Maintenance</t>
  </si>
  <si>
    <t>Energy</t>
  </si>
  <si>
    <t>TOTAL</t>
  </si>
  <si>
    <t>Scheduling/Handling prod run</t>
  </si>
  <si>
    <t>Changeover from color</t>
  </si>
  <si>
    <t>Change to black: 1h; change to red is the longest</t>
  </si>
  <si>
    <t>Record keeping, BOMs, maintenance, etc…</t>
  </si>
  <si>
    <t>Traditional IS</t>
  </si>
  <si>
    <t>Sales</t>
  </si>
  <si>
    <t>Materials</t>
  </si>
  <si>
    <t>Direct Labor</t>
  </si>
  <si>
    <t>Total COGS</t>
  </si>
  <si>
    <t>SGA</t>
  </si>
  <si>
    <t>Gross Margins</t>
  </si>
  <si>
    <t>Operating Income</t>
  </si>
  <si>
    <t>BLUE</t>
  </si>
  <si>
    <t>BLACK</t>
  </si>
  <si>
    <t>RED</t>
  </si>
  <si>
    <t>PURPLE</t>
  </si>
  <si>
    <t>Direct Cost and Cost activity Driver</t>
  </si>
  <si>
    <t>Production Sales Volume</t>
  </si>
  <si>
    <t>Unit Selling Price</t>
  </si>
  <si>
    <t>Material-Unit cost</t>
  </si>
  <si>
    <t>DLH/Unit</t>
  </si>
  <si>
    <t>MH/Unit</t>
  </si>
  <si>
    <t>Production Runs</t>
  </si>
  <si>
    <t>Setup time/Run</t>
  </si>
  <si>
    <t>Total Setup Time (H)</t>
  </si>
  <si>
    <t>Parts/Admin</t>
  </si>
  <si>
    <t>Cost Driver</t>
  </si>
  <si>
    <t>Machine H</t>
  </si>
  <si>
    <t>Computer Systems /Run</t>
  </si>
  <si>
    <t>Computer Systems - Records</t>
  </si>
  <si>
    <t>Ind. Labor - Scheduling Runs</t>
  </si>
  <si>
    <t>Ind. Labor - Cangeover</t>
  </si>
  <si>
    <t>Ind. Labor - Records</t>
  </si>
  <si>
    <t># of Products</t>
  </si>
  <si>
    <t># Products</t>
  </si>
  <si>
    <t># Runs</t>
  </si>
  <si>
    <t>Setup Time</t>
  </si>
  <si>
    <t>Total Labor H</t>
  </si>
  <si>
    <t>Total Cost Driver</t>
  </si>
  <si>
    <t>Add 40% on LH</t>
  </si>
  <si>
    <t>$ / unit driver</t>
  </si>
  <si>
    <t>Total OH cost per Driver</t>
  </si>
  <si>
    <t>Total OH cost / # Runs</t>
  </si>
  <si>
    <t>Total OH / Setup H</t>
  </si>
  <si>
    <t>Machine Hour</t>
  </si>
  <si>
    <t>Total OH / Machine Hour</t>
  </si>
  <si>
    <t>40% Frings on ind. Labor</t>
  </si>
  <si>
    <t>Total OH / # Products</t>
  </si>
  <si>
    <t>Adjusted OH Allocation per cost driver</t>
  </si>
  <si>
    <t>Raw Data</t>
  </si>
  <si>
    <t>Cost / Run</t>
  </si>
  <si>
    <t># Setup Hours</t>
  </si>
  <si>
    <t>Cost / H</t>
  </si>
  <si>
    <t>Total Setup OH</t>
  </si>
  <si>
    <t>Total Run OH</t>
  </si>
  <si>
    <t># Machine Hour</t>
  </si>
  <si>
    <t>Cost / Machine H</t>
  </si>
  <si>
    <t>Total Machine H OH</t>
  </si>
  <si>
    <t># Product</t>
  </si>
  <si>
    <t>Cost / Product</t>
  </si>
  <si>
    <t>Total Product OH</t>
  </si>
  <si>
    <t>Material</t>
  </si>
  <si>
    <t>DL</t>
  </si>
  <si>
    <t>Fringe on DL</t>
  </si>
  <si>
    <t>TOTAL OH</t>
  </si>
  <si>
    <t xml:space="preserve">Total OH </t>
  </si>
  <si>
    <t>Total Direct Cost</t>
  </si>
  <si>
    <t>Total Cost</t>
  </si>
  <si>
    <t>New IS</t>
  </si>
  <si>
    <t xml:space="preserve">$ Sales </t>
  </si>
  <si>
    <t>% Total Sales</t>
  </si>
  <si>
    <t>$ OH Costs</t>
  </si>
  <si>
    <t>% Total Overhead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</si>
</sst>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6" formatCode="&quot;$&quot;#,##0.00"/>
    <numFmt numFmtId="167" formatCode="&quot;$&quot;#,##0.000"/>
    <numFmt numFmtId="169" formatCode="&quot;$&quot;#,##0"/>
    <numFmt numFmtId="17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66" fontId="0" fillId="0" borderId="1" xfId="0" applyNumberFormat="1" applyBorder="1"/>
    <xf numFmtId="0" fontId="0" fillId="0" borderId="1" xfId="0" applyBorder="1" applyAlignment="1">
      <alignment wrapText="1"/>
    </xf>
    <xf numFmtId="9" fontId="0" fillId="0" borderId="1" xfId="2" applyFont="1" applyBorder="1"/>
    <xf numFmtId="0" fontId="0" fillId="0" borderId="0" xfId="0" applyBorder="1"/>
    <xf numFmtId="0" fontId="0" fillId="0" borderId="2" xfId="0" applyBorder="1"/>
    <xf numFmtId="167" fontId="0" fillId="0" borderId="0" xfId="0" applyNumberFormat="1"/>
    <xf numFmtId="167" fontId="0" fillId="0" borderId="0" xfId="0" applyNumberFormat="1" applyBorder="1"/>
    <xf numFmtId="167" fontId="0" fillId="0" borderId="2" xfId="0" applyNumberFormat="1" applyBorder="1"/>
    <xf numFmtId="167" fontId="2" fillId="0" borderId="0" xfId="0" applyNumberFormat="1" applyFont="1"/>
    <xf numFmtId="0" fontId="0" fillId="0" borderId="3" xfId="0" applyBorder="1"/>
    <xf numFmtId="4" fontId="0" fillId="0" borderId="0" xfId="0" applyNumberFormat="1"/>
    <xf numFmtId="3" fontId="0" fillId="0" borderId="0" xfId="0" applyNumberFormat="1"/>
    <xf numFmtId="44" fontId="0" fillId="0" borderId="0" xfId="1" applyFont="1"/>
    <xf numFmtId="0" fontId="0" fillId="0" borderId="0" xfId="0"/>
    <xf numFmtId="3" fontId="0" fillId="0" borderId="0" xfId="0" applyNumberFormat="1"/>
    <xf numFmtId="169" fontId="0" fillId="0" borderId="0" xfId="0" applyNumberFormat="1"/>
    <xf numFmtId="0" fontId="0" fillId="0" borderId="1" xfId="0" applyBorder="1"/>
    <xf numFmtId="0" fontId="2" fillId="0" borderId="0" xfId="0" applyFont="1"/>
    <xf numFmtId="166" fontId="0" fillId="0" borderId="1" xfId="0" applyNumberFormat="1" applyBorder="1"/>
    <xf numFmtId="166" fontId="0" fillId="0" borderId="0" xfId="0" applyNumberFormat="1"/>
    <xf numFmtId="169" fontId="0" fillId="0" borderId="0" xfId="0" applyNumberFormat="1" applyBorder="1"/>
    <xf numFmtId="0" fontId="0" fillId="0" borderId="0" xfId="0" applyBorder="1"/>
    <xf numFmtId="0" fontId="0" fillId="2" borderId="0" xfId="0" applyFill="1"/>
    <xf numFmtId="169" fontId="2" fillId="2" borderId="0" xfId="0" applyNumberFormat="1" applyFont="1" applyFill="1" applyBorder="1"/>
    <xf numFmtId="0" fontId="0" fillId="2" borderId="1" xfId="0" applyFill="1" applyBorder="1"/>
    <xf numFmtId="166" fontId="0" fillId="2" borderId="1" xfId="0" applyNumberFormat="1" applyFill="1" applyBorder="1"/>
    <xf numFmtId="174" fontId="0" fillId="0" borderId="0" xfId="0" applyNumberFormat="1"/>
    <xf numFmtId="169" fontId="2" fillId="0" borderId="2" xfId="0" applyNumberFormat="1" applyFont="1" applyBorder="1"/>
    <xf numFmtId="169" fontId="0" fillId="2" borderId="0" xfId="0" applyNumberFormat="1" applyFill="1"/>
    <xf numFmtId="9" fontId="0" fillId="2" borderId="0" xfId="2" applyFont="1" applyFill="1"/>
    <xf numFmtId="9" fontId="0" fillId="2" borderId="0" xfId="0" applyNumberFormat="1" applyFill="1"/>
    <xf numFmtId="0" fontId="0" fillId="2" borderId="2" xfId="0" applyFill="1" applyBorder="1"/>
    <xf numFmtId="0" fontId="2" fillId="2" borderId="1" xfId="0" applyFont="1" applyFill="1" applyBorder="1"/>
    <xf numFmtId="166" fontId="0" fillId="2" borderId="0" xfId="0" applyNumberFormat="1" applyFill="1"/>
    <xf numFmtId="166" fontId="0" fillId="2" borderId="2" xfId="0" applyNumberFormat="1" applyFill="1" applyBorder="1"/>
    <xf numFmtId="0" fontId="0" fillId="2" borderId="3" xfId="0" applyFill="1" applyBorder="1"/>
    <xf numFmtId="3" fontId="0" fillId="2" borderId="0" xfId="0" applyNumberFormat="1" applyFill="1"/>
    <xf numFmtId="0" fontId="2" fillId="2" borderId="0" xfId="0" applyFont="1" applyFill="1"/>
    <xf numFmtId="169" fontId="2" fillId="2" borderId="0" xfId="0" applyNumberFormat="1" applyFont="1" applyFill="1"/>
    <xf numFmtId="44" fontId="0" fillId="2" borderId="0" xfId="1" applyFont="1" applyFill="1"/>
    <xf numFmtId="44" fontId="0" fillId="2" borderId="0" xfId="0" applyNumberFormat="1" applyFill="1"/>
    <xf numFmtId="174" fontId="2" fillId="2" borderId="0" xfId="0" applyNumberFormat="1" applyFont="1" applyFill="1"/>
    <xf numFmtId="166" fontId="2" fillId="2" borderId="0" xfId="0" applyNumberFormat="1" applyFont="1" applyFill="1"/>
    <xf numFmtId="0" fontId="0" fillId="2" borderId="0" xfId="0" applyFill="1" applyBorder="1"/>
    <xf numFmtId="169" fontId="0" fillId="2" borderId="0" xfId="0" applyNumberFormat="1" applyFill="1" applyBorder="1"/>
    <xf numFmtId="0" fontId="2" fillId="2" borderId="2" xfId="0" applyFont="1" applyFill="1" applyBorder="1"/>
    <xf numFmtId="169" fontId="2" fillId="2" borderId="2" xfId="0" applyNumberFormat="1" applyFont="1" applyFill="1" applyBorder="1"/>
    <xf numFmtId="0" fontId="2" fillId="2" borderId="0" xfId="0" applyFont="1" applyFill="1" applyBorder="1"/>
    <xf numFmtId="169" fontId="0" fillId="2" borderId="2" xfId="0" applyNumberFormat="1" applyFill="1" applyBorder="1"/>
    <xf numFmtId="0" fontId="0" fillId="2" borderId="4" xfId="0" applyFill="1" applyBorder="1"/>
    <xf numFmtId="169" fontId="0" fillId="2" borderId="4" xfId="0" applyNumberFormat="1" applyFill="1" applyBorder="1"/>
    <xf numFmtId="0" fontId="2" fillId="2" borderId="4" xfId="0" applyFont="1" applyFill="1" applyBorder="1"/>
    <xf numFmtId="169" fontId="2" fillId="2" borderId="4" xfId="0" applyNumberFormat="1" applyFont="1" applyFill="1" applyBorder="1"/>
    <xf numFmtId="0" fontId="0" fillId="2" borderId="0" xfId="0" applyFill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49"/>
  <sheetViews>
    <sheetView topLeftCell="A25" workbookViewId="0">
      <selection activeCell="F25" sqref="F1:P1048576"/>
    </sheetView>
  </sheetViews>
  <sheetFormatPr defaultRowHeight="15" x14ac:dyDescent="0.25"/>
  <cols>
    <col min="3" max="3" width="26.7109375" bestFit="1" customWidth="1"/>
    <col min="4" max="4" width="12.7109375" customWidth="1"/>
    <col min="6" max="6" width="3.28515625" customWidth="1"/>
    <col min="7" max="7" width="23.5703125" bestFit="1" customWidth="1"/>
    <col min="8" max="8" width="11.140625" bestFit="1" customWidth="1"/>
    <col min="9" max="9" width="3.140625" customWidth="1"/>
    <col min="10" max="10" width="11.140625" bestFit="1" customWidth="1"/>
    <col min="11" max="11" width="3.140625" customWidth="1"/>
    <col min="12" max="12" width="11.140625" bestFit="1" customWidth="1"/>
    <col min="13" max="13" width="3.140625" customWidth="1"/>
    <col min="14" max="14" width="10.140625" bestFit="1" customWidth="1"/>
    <col min="15" max="15" width="3.140625" customWidth="1"/>
    <col min="16" max="16" width="12.140625" bestFit="1" customWidth="1"/>
  </cols>
  <sheetData>
    <row r="3" spans="3:5" x14ac:dyDescent="0.25">
      <c r="C3" s="2" t="s">
        <v>0</v>
      </c>
      <c r="D3" s="2" t="s">
        <v>1</v>
      </c>
    </row>
    <row r="4" spans="3:5" x14ac:dyDescent="0.25">
      <c r="C4" s="3" t="s">
        <v>38</v>
      </c>
      <c r="D4" s="4">
        <v>10000</v>
      </c>
      <c r="E4" t="s">
        <v>43</v>
      </c>
    </row>
    <row r="5" spans="3:5" s="17" customFormat="1" x14ac:dyDescent="0.25">
      <c r="C5" s="20" t="s">
        <v>39</v>
      </c>
      <c r="D5" s="22">
        <v>8000</v>
      </c>
      <c r="E5" s="17" t="s">
        <v>43</v>
      </c>
    </row>
    <row r="6" spans="3:5" s="17" customFormat="1" x14ac:dyDescent="0.25">
      <c r="C6" s="20" t="s">
        <v>40</v>
      </c>
      <c r="D6" s="22">
        <v>2000</v>
      </c>
      <c r="E6" s="17" t="s">
        <v>41</v>
      </c>
    </row>
    <row r="7" spans="3:5" x14ac:dyDescent="0.25">
      <c r="C7" s="3" t="s">
        <v>3</v>
      </c>
      <c r="D7" s="4">
        <v>16000</v>
      </c>
    </row>
    <row r="8" spans="3:5" x14ac:dyDescent="0.25">
      <c r="C8" s="3" t="s">
        <v>36</v>
      </c>
      <c r="D8" s="4">
        <f>10000*0.8</f>
        <v>8000</v>
      </c>
    </row>
    <row r="9" spans="3:5" s="17" customFormat="1" x14ac:dyDescent="0.25">
      <c r="C9" s="20" t="s">
        <v>37</v>
      </c>
      <c r="D9" s="22">
        <v>2000</v>
      </c>
      <c r="E9" s="17" t="s">
        <v>42</v>
      </c>
    </row>
    <row r="10" spans="3:5" x14ac:dyDescent="0.25">
      <c r="C10" s="3" t="s">
        <v>4</v>
      </c>
      <c r="D10" s="4">
        <v>8000</v>
      </c>
    </row>
    <row r="11" spans="3:5" x14ac:dyDescent="0.25">
      <c r="C11" s="3" t="s">
        <v>5</v>
      </c>
      <c r="D11" s="4">
        <v>4000</v>
      </c>
    </row>
    <row r="12" spans="3:5" x14ac:dyDescent="0.25">
      <c r="C12" s="3" t="s">
        <v>6</v>
      </c>
      <c r="D12" s="4">
        <v>2000</v>
      </c>
    </row>
    <row r="13" spans="3:5" x14ac:dyDescent="0.25">
      <c r="C13" s="3" t="s">
        <v>7</v>
      </c>
      <c r="D13" s="4">
        <f>SUM(D4:D12)</f>
        <v>60000</v>
      </c>
    </row>
    <row r="17" spans="3:16" x14ac:dyDescent="0.25">
      <c r="C17" s="1" t="s">
        <v>2</v>
      </c>
    </row>
    <row r="18" spans="3:16" ht="30" x14ac:dyDescent="0.25">
      <c r="C18" s="5" t="s">
        <v>8</v>
      </c>
      <c r="D18" s="6">
        <v>0.5</v>
      </c>
    </row>
    <row r="19" spans="3:16" ht="30" x14ac:dyDescent="0.25">
      <c r="C19" s="5" t="s">
        <v>9</v>
      </c>
      <c r="D19" s="6">
        <v>0.4</v>
      </c>
      <c r="E19" t="s">
        <v>10</v>
      </c>
    </row>
    <row r="20" spans="3:16" ht="45" x14ac:dyDescent="0.25">
      <c r="C20" s="5" t="s">
        <v>11</v>
      </c>
      <c r="D20" s="6">
        <v>0.1</v>
      </c>
    </row>
    <row r="24" spans="3:16" x14ac:dyDescent="0.25">
      <c r="F24" t="s">
        <v>12</v>
      </c>
    </row>
    <row r="25" spans="3:16" x14ac:dyDescent="0.25">
      <c r="H25" t="s">
        <v>20</v>
      </c>
      <c r="J25" t="s">
        <v>21</v>
      </c>
      <c r="L25" t="s">
        <v>22</v>
      </c>
      <c r="N25" t="s">
        <v>23</v>
      </c>
      <c r="P25" t="s">
        <v>7</v>
      </c>
    </row>
    <row r="26" spans="3:16" x14ac:dyDescent="0.25">
      <c r="F26" t="s">
        <v>13</v>
      </c>
      <c r="H26" s="9">
        <v>75000</v>
      </c>
      <c r="I26" s="9"/>
      <c r="J26" s="9">
        <v>60000</v>
      </c>
      <c r="K26" s="9"/>
      <c r="L26" s="9">
        <v>13950</v>
      </c>
      <c r="M26" s="9"/>
      <c r="N26" s="9">
        <v>1650</v>
      </c>
      <c r="O26" s="9"/>
      <c r="P26" s="9">
        <v>150600</v>
      </c>
    </row>
    <row r="27" spans="3:16" ht="5.25" customHeight="1" x14ac:dyDescent="0.25">
      <c r="H27" s="9"/>
      <c r="I27" s="9"/>
      <c r="J27" s="9"/>
      <c r="K27" s="9"/>
      <c r="L27" s="9"/>
      <c r="M27" s="9"/>
      <c r="N27" s="9"/>
      <c r="O27" s="9"/>
      <c r="P27" s="9"/>
    </row>
    <row r="28" spans="3:16" x14ac:dyDescent="0.25">
      <c r="G28" s="7" t="s">
        <v>14</v>
      </c>
      <c r="H28" s="10">
        <v>25000</v>
      </c>
      <c r="I28" s="10"/>
      <c r="J28" s="10">
        <v>20000</v>
      </c>
      <c r="K28" s="10"/>
      <c r="L28" s="10">
        <v>4680</v>
      </c>
      <c r="M28" s="10"/>
      <c r="N28" s="10">
        <v>550</v>
      </c>
      <c r="O28" s="10"/>
      <c r="P28" s="10">
        <v>50230</v>
      </c>
    </row>
    <row r="29" spans="3:16" x14ac:dyDescent="0.25">
      <c r="G29" s="8" t="s">
        <v>15</v>
      </c>
      <c r="H29" s="11">
        <v>10000</v>
      </c>
      <c r="I29" s="11"/>
      <c r="J29" s="11">
        <v>8000</v>
      </c>
      <c r="K29" s="11"/>
      <c r="L29" s="11">
        <v>1800</v>
      </c>
      <c r="M29" s="11"/>
      <c r="N29" s="11">
        <v>200</v>
      </c>
      <c r="O29" s="11"/>
      <c r="P29" s="11">
        <v>20000</v>
      </c>
    </row>
    <row r="30" spans="3:16" x14ac:dyDescent="0.25">
      <c r="F30" t="s">
        <v>16</v>
      </c>
      <c r="H30" s="9">
        <v>35000</v>
      </c>
      <c r="I30" s="9"/>
      <c r="J30" s="9">
        <v>28000</v>
      </c>
      <c r="K30" s="9"/>
      <c r="L30" s="9">
        <v>6479.9999999999991</v>
      </c>
      <c r="M30" s="9"/>
      <c r="N30" s="9">
        <v>750</v>
      </c>
      <c r="O30" s="9"/>
      <c r="P30" s="9">
        <v>70229.999999999985</v>
      </c>
    </row>
    <row r="31" spans="3:16" ht="5.25" customHeight="1" x14ac:dyDescent="0.25">
      <c r="H31" s="9"/>
      <c r="I31" s="9"/>
      <c r="J31" s="9"/>
      <c r="K31" s="9"/>
      <c r="L31" s="9"/>
      <c r="M31" s="9"/>
      <c r="N31" s="9"/>
      <c r="O31" s="9"/>
      <c r="P31" s="9"/>
    </row>
    <row r="32" spans="3:16" x14ac:dyDescent="0.25">
      <c r="F32" t="s">
        <v>18</v>
      </c>
      <c r="H32" s="9">
        <v>40000</v>
      </c>
      <c r="I32" s="9"/>
      <c r="J32" s="9">
        <v>32000</v>
      </c>
      <c r="K32" s="9"/>
      <c r="L32" s="9">
        <v>7470</v>
      </c>
      <c r="M32" s="9"/>
      <c r="N32" s="9">
        <v>899.99999999999989</v>
      </c>
      <c r="O32" s="9"/>
      <c r="P32" s="9">
        <v>80370</v>
      </c>
    </row>
    <row r="33" spans="6:16" ht="5.25" customHeight="1" x14ac:dyDescent="0.25">
      <c r="H33" s="9"/>
      <c r="I33" s="9"/>
      <c r="J33" s="9"/>
      <c r="K33" s="9"/>
      <c r="L33" s="9"/>
      <c r="M33" s="9"/>
      <c r="N33" s="9"/>
      <c r="O33" s="9"/>
      <c r="P33" s="9"/>
    </row>
    <row r="34" spans="6:16" x14ac:dyDescent="0.25">
      <c r="F34" t="s">
        <v>17</v>
      </c>
      <c r="H34" s="9">
        <v>30000</v>
      </c>
      <c r="I34" s="9"/>
      <c r="J34" s="9">
        <v>24000</v>
      </c>
      <c r="K34" s="9"/>
      <c r="L34" s="9">
        <v>5400</v>
      </c>
      <c r="M34" s="9"/>
      <c r="N34" s="9">
        <v>600</v>
      </c>
      <c r="O34" s="9"/>
      <c r="P34" s="9">
        <v>60000</v>
      </c>
    </row>
    <row r="35" spans="6:16" ht="5.25" customHeight="1" x14ac:dyDescent="0.25">
      <c r="H35" s="9"/>
      <c r="I35" s="9"/>
      <c r="J35" s="9"/>
      <c r="K35" s="9"/>
      <c r="L35" s="9"/>
      <c r="M35" s="9"/>
      <c r="N35" s="9"/>
      <c r="O35" s="9"/>
      <c r="P35" s="9"/>
    </row>
    <row r="36" spans="6:16" x14ac:dyDescent="0.25">
      <c r="F36" s="1" t="s">
        <v>19</v>
      </c>
      <c r="G36" s="1"/>
      <c r="H36" s="12">
        <v>10000</v>
      </c>
      <c r="I36" s="12"/>
      <c r="J36" s="12">
        <v>8000</v>
      </c>
      <c r="K36" s="12"/>
      <c r="L36" s="12">
        <v>2069.9999999999995</v>
      </c>
      <c r="M36" s="12"/>
      <c r="N36" s="12">
        <v>299.99999999999994</v>
      </c>
      <c r="O36" s="12"/>
      <c r="P36" s="12">
        <v>20370.000000000004</v>
      </c>
    </row>
    <row r="39" spans="6:16" x14ac:dyDescent="0.25">
      <c r="F39" t="s">
        <v>24</v>
      </c>
    </row>
    <row r="40" spans="6:16" ht="15.75" thickBot="1" x14ac:dyDescent="0.3">
      <c r="H40" s="13" t="s">
        <v>20</v>
      </c>
      <c r="I40" s="13"/>
      <c r="J40" s="13" t="s">
        <v>21</v>
      </c>
      <c r="K40" s="13"/>
      <c r="L40" s="13" t="s">
        <v>22</v>
      </c>
      <c r="M40" s="13"/>
      <c r="N40" s="13" t="s">
        <v>23</v>
      </c>
      <c r="O40" s="13"/>
      <c r="P40" s="13" t="s">
        <v>7</v>
      </c>
    </row>
    <row r="41" spans="6:16" x14ac:dyDescent="0.25">
      <c r="G41" t="s">
        <v>25</v>
      </c>
      <c r="H41" s="15">
        <v>50000</v>
      </c>
      <c r="I41" s="15"/>
      <c r="J41" s="15">
        <v>40000</v>
      </c>
      <c r="K41" s="15"/>
      <c r="L41" s="15">
        <v>9000</v>
      </c>
      <c r="M41" s="15"/>
      <c r="N41" s="15">
        <v>1000</v>
      </c>
      <c r="O41" s="15"/>
      <c r="P41" s="15">
        <f>SUM(H41:O41)</f>
        <v>100000</v>
      </c>
    </row>
    <row r="42" spans="6:16" x14ac:dyDescent="0.25">
      <c r="G42" t="s">
        <v>26</v>
      </c>
      <c r="H42" s="16">
        <v>1.5</v>
      </c>
      <c r="I42" s="16"/>
      <c r="J42" s="16">
        <v>1.5</v>
      </c>
      <c r="K42" s="16"/>
      <c r="L42" s="16">
        <v>1.55</v>
      </c>
      <c r="M42" s="16"/>
      <c r="N42" s="16">
        <v>1.65</v>
      </c>
      <c r="O42" s="15"/>
      <c r="P42" s="15"/>
    </row>
    <row r="43" spans="6:16" x14ac:dyDescent="0.25">
      <c r="G43" t="s">
        <v>27</v>
      </c>
      <c r="H43" s="16">
        <v>0.5</v>
      </c>
      <c r="I43" s="16"/>
      <c r="J43" s="16">
        <v>0.5</v>
      </c>
      <c r="K43" s="16"/>
      <c r="L43" s="16">
        <v>0.52</v>
      </c>
      <c r="M43" s="16"/>
      <c r="N43" s="16">
        <v>0.55000000000000004</v>
      </c>
      <c r="O43" s="15"/>
      <c r="P43" s="15"/>
    </row>
    <row r="44" spans="6:16" x14ac:dyDescent="0.25">
      <c r="G44" t="s">
        <v>28</v>
      </c>
      <c r="H44" s="14">
        <v>0.02</v>
      </c>
      <c r="I44" s="15"/>
      <c r="J44" s="14">
        <v>0.02</v>
      </c>
      <c r="K44" s="15"/>
      <c r="L44" s="14">
        <v>0.02</v>
      </c>
      <c r="M44" s="15"/>
      <c r="N44" s="14">
        <v>0.02</v>
      </c>
      <c r="O44" s="15"/>
      <c r="P44" s="15">
        <v>2000</v>
      </c>
    </row>
    <row r="45" spans="6:16" x14ac:dyDescent="0.25">
      <c r="G45" t="s">
        <v>29</v>
      </c>
      <c r="H45" s="14">
        <v>0.01</v>
      </c>
      <c r="I45" s="15"/>
      <c r="J45" s="14">
        <v>0.01</v>
      </c>
      <c r="K45" s="15"/>
      <c r="L45" s="14">
        <v>0.01</v>
      </c>
      <c r="M45" s="15"/>
      <c r="N45" s="14">
        <v>0.01</v>
      </c>
      <c r="O45" s="15"/>
      <c r="P45" s="15">
        <v>10000</v>
      </c>
    </row>
    <row r="46" spans="6:16" x14ac:dyDescent="0.25">
      <c r="G46" t="s">
        <v>30</v>
      </c>
      <c r="H46" s="15">
        <v>50</v>
      </c>
      <c r="I46" s="15"/>
      <c r="J46" s="15">
        <v>50</v>
      </c>
      <c r="K46" s="15"/>
      <c r="L46" s="15">
        <v>38</v>
      </c>
      <c r="M46" s="15"/>
      <c r="N46" s="15">
        <v>12</v>
      </c>
      <c r="O46" s="15"/>
      <c r="P46" s="15">
        <v>150</v>
      </c>
    </row>
    <row r="47" spans="6:16" x14ac:dyDescent="0.25">
      <c r="G47" t="s">
        <v>31</v>
      </c>
      <c r="H47" s="15">
        <v>4</v>
      </c>
      <c r="I47" s="15"/>
      <c r="J47" s="15">
        <v>1</v>
      </c>
      <c r="K47" s="15"/>
      <c r="L47" s="15">
        <v>6</v>
      </c>
      <c r="M47" s="15"/>
      <c r="N47" s="15">
        <v>4</v>
      </c>
      <c r="O47" s="15"/>
      <c r="P47" s="15"/>
    </row>
    <row r="48" spans="6:16" x14ac:dyDescent="0.25">
      <c r="G48" t="s">
        <v>32</v>
      </c>
      <c r="H48" s="15">
        <v>200</v>
      </c>
      <c r="I48" s="15"/>
      <c r="J48" s="15">
        <v>50</v>
      </c>
      <c r="K48" s="15"/>
      <c r="L48" s="15">
        <v>228</v>
      </c>
      <c r="M48" s="15"/>
      <c r="N48" s="15">
        <v>48</v>
      </c>
      <c r="O48" s="15"/>
      <c r="P48" s="15">
        <v>526</v>
      </c>
    </row>
    <row r="49" spans="7:16" x14ac:dyDescent="0.25">
      <c r="G49" t="s">
        <v>33</v>
      </c>
      <c r="H49" s="15">
        <v>1</v>
      </c>
      <c r="I49" s="15"/>
      <c r="J49" s="15">
        <v>1</v>
      </c>
      <c r="K49" s="15"/>
      <c r="L49" s="15">
        <v>1</v>
      </c>
      <c r="M49" s="15"/>
      <c r="N49" s="15">
        <v>1</v>
      </c>
      <c r="O49" s="15"/>
      <c r="P49" s="15">
        <v>4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66"/>
  <sheetViews>
    <sheetView tabSelected="1" workbookViewId="0">
      <selection activeCell="E5" activeCellId="2" sqref="E8 E4 E5"/>
    </sheetView>
  </sheetViews>
  <sheetFormatPr defaultRowHeight="15" x14ac:dyDescent="0.25"/>
  <cols>
    <col min="2" max="2" width="4.28515625" style="17" customWidth="1"/>
    <col min="3" max="3" width="3.42578125" customWidth="1"/>
    <col min="4" max="4" width="26.7109375" bestFit="1" customWidth="1"/>
    <col min="5" max="5" width="11.28515625" customWidth="1"/>
    <col min="6" max="6" width="14.85546875" customWidth="1"/>
    <col min="7" max="7" width="15.7109375" bestFit="1" customWidth="1"/>
    <col min="8" max="8" width="13.140625" bestFit="1" customWidth="1"/>
    <col min="10" max="10" width="3.42578125" customWidth="1"/>
    <col min="11" max="11" width="3.28515625" style="17" customWidth="1"/>
    <col min="12" max="12" width="15.5703125" style="17" customWidth="1"/>
    <col min="13" max="13" width="11.5703125" style="17" bestFit="1" customWidth="1"/>
    <col min="14" max="14" width="3.140625" style="17" customWidth="1"/>
    <col min="15" max="15" width="11.140625" style="17" bestFit="1" customWidth="1"/>
    <col min="16" max="16" width="3.140625" style="17" customWidth="1"/>
    <col min="17" max="17" width="11.140625" style="17" bestFit="1" customWidth="1"/>
    <col min="18" max="18" width="3.140625" style="17" customWidth="1"/>
    <col min="19" max="19" width="10.140625" style="17" bestFit="1" customWidth="1"/>
    <col min="20" max="20" width="3.140625" style="17" customWidth="1"/>
    <col min="21" max="21" width="12.140625" style="17" bestFit="1" customWidth="1"/>
    <col min="22" max="22" width="26.28515625" bestFit="1" customWidth="1"/>
    <col min="25" max="25" width="3" customWidth="1"/>
    <col min="26" max="26" width="21" bestFit="1" customWidth="1"/>
    <col min="29" max="29" width="4.28515625" customWidth="1"/>
  </cols>
  <sheetData>
    <row r="3" spans="4:21" x14ac:dyDescent="0.25">
      <c r="D3" s="36" t="s">
        <v>0</v>
      </c>
      <c r="E3" s="36" t="s">
        <v>1</v>
      </c>
      <c r="F3" s="28" t="s">
        <v>34</v>
      </c>
      <c r="G3" s="28" t="s">
        <v>46</v>
      </c>
      <c r="H3" s="28" t="s">
        <v>48</v>
      </c>
      <c r="K3" s="17" t="s">
        <v>57</v>
      </c>
    </row>
    <row r="4" spans="4:21" ht="15.75" thickBot="1" x14ac:dyDescent="0.3">
      <c r="D4" s="28" t="s">
        <v>38</v>
      </c>
      <c r="E4" s="29">
        <v>10000</v>
      </c>
      <c r="F4" s="36" t="s">
        <v>43</v>
      </c>
      <c r="G4" s="28">
        <v>150</v>
      </c>
      <c r="H4" s="29">
        <f>E4/G4</f>
        <v>66.666666666666671</v>
      </c>
      <c r="M4" s="13" t="s">
        <v>20</v>
      </c>
      <c r="N4" s="13"/>
      <c r="O4" s="13" t="s">
        <v>21</v>
      </c>
      <c r="P4" s="13"/>
      <c r="Q4" s="13" t="s">
        <v>22</v>
      </c>
      <c r="R4" s="13"/>
      <c r="S4" s="13" t="s">
        <v>23</v>
      </c>
      <c r="T4" s="13"/>
      <c r="U4" s="13" t="s">
        <v>7</v>
      </c>
    </row>
    <row r="5" spans="4:21" x14ac:dyDescent="0.25">
      <c r="D5" s="28" t="s">
        <v>39</v>
      </c>
      <c r="E5" s="29">
        <v>8000</v>
      </c>
      <c r="F5" s="36" t="s">
        <v>44</v>
      </c>
      <c r="G5" s="28">
        <v>526</v>
      </c>
      <c r="H5" s="29">
        <f t="shared" ref="H5:H12" si="0">E5/G5</f>
        <v>15.209125475285171</v>
      </c>
      <c r="L5" s="17" t="s">
        <v>25</v>
      </c>
      <c r="M5" s="18">
        <v>50000</v>
      </c>
      <c r="N5" s="18"/>
      <c r="O5" s="18">
        <v>40000</v>
      </c>
      <c r="P5" s="18"/>
      <c r="Q5" s="18">
        <v>9000</v>
      </c>
      <c r="R5" s="18"/>
      <c r="S5" s="18">
        <v>1000</v>
      </c>
      <c r="T5" s="18"/>
      <c r="U5" s="18">
        <f>SUM(M5:T5)</f>
        <v>100000</v>
      </c>
    </row>
    <row r="6" spans="4:21" x14ac:dyDescent="0.25">
      <c r="D6" s="28" t="s">
        <v>40</v>
      </c>
      <c r="E6" s="29">
        <v>2000</v>
      </c>
      <c r="F6" s="28" t="s">
        <v>41</v>
      </c>
      <c r="G6" s="28">
        <v>4</v>
      </c>
      <c r="H6" s="29">
        <f t="shared" si="0"/>
        <v>500</v>
      </c>
      <c r="L6" s="17" t="s">
        <v>26</v>
      </c>
      <c r="M6" s="16">
        <v>1.5</v>
      </c>
      <c r="N6" s="16"/>
      <c r="O6" s="16">
        <v>1.5</v>
      </c>
      <c r="P6" s="16"/>
      <c r="Q6" s="16">
        <v>1.55</v>
      </c>
      <c r="R6" s="16"/>
      <c r="S6" s="16">
        <v>1.65</v>
      </c>
      <c r="T6" s="18"/>
      <c r="U6" s="18"/>
    </row>
    <row r="7" spans="4:21" x14ac:dyDescent="0.25">
      <c r="D7" s="28" t="s">
        <v>3</v>
      </c>
      <c r="E7" s="29">
        <v>16000</v>
      </c>
      <c r="F7" s="28" t="s">
        <v>45</v>
      </c>
      <c r="G7" s="28" t="s">
        <v>47</v>
      </c>
      <c r="H7" s="29"/>
      <c r="L7" s="17" t="s">
        <v>27</v>
      </c>
      <c r="M7" s="16">
        <v>0.5</v>
      </c>
      <c r="N7" s="16"/>
      <c r="O7" s="16">
        <v>0.5</v>
      </c>
      <c r="P7" s="16"/>
      <c r="Q7" s="16">
        <v>0.52</v>
      </c>
      <c r="R7" s="16"/>
      <c r="S7" s="16">
        <v>0.55000000000000004</v>
      </c>
      <c r="T7" s="18"/>
      <c r="U7" s="18"/>
    </row>
    <row r="8" spans="4:21" x14ac:dyDescent="0.25">
      <c r="D8" s="28" t="s">
        <v>36</v>
      </c>
      <c r="E8" s="29">
        <f>10000*0.8</f>
        <v>8000</v>
      </c>
      <c r="F8" s="36" t="s">
        <v>43</v>
      </c>
      <c r="G8" s="28">
        <v>150</v>
      </c>
      <c r="H8" s="29">
        <f t="shared" si="0"/>
        <v>53.333333333333336</v>
      </c>
      <c r="L8" s="17" t="s">
        <v>28</v>
      </c>
      <c r="M8" s="14">
        <v>0.02</v>
      </c>
      <c r="N8" s="18"/>
      <c r="O8" s="14">
        <v>0.02</v>
      </c>
      <c r="P8" s="18"/>
      <c r="Q8" s="14">
        <v>0.02</v>
      </c>
      <c r="R8" s="18"/>
      <c r="S8" s="14">
        <v>0.02</v>
      </c>
      <c r="T8" s="18"/>
      <c r="U8" s="18">
        <v>2000</v>
      </c>
    </row>
    <row r="9" spans="4:21" x14ac:dyDescent="0.25">
      <c r="D9" s="28" t="s">
        <v>37</v>
      </c>
      <c r="E9" s="29">
        <v>2000</v>
      </c>
      <c r="F9" s="28" t="s">
        <v>42</v>
      </c>
      <c r="G9" s="28">
        <v>4</v>
      </c>
      <c r="H9" s="29">
        <f t="shared" si="0"/>
        <v>500</v>
      </c>
      <c r="L9" s="17" t="s">
        <v>29</v>
      </c>
      <c r="M9" s="14">
        <v>0.1</v>
      </c>
      <c r="N9" s="18"/>
      <c r="O9" s="14">
        <v>0.1</v>
      </c>
      <c r="P9" s="18"/>
      <c r="Q9" s="14">
        <v>0.1</v>
      </c>
      <c r="R9" s="18"/>
      <c r="S9" s="14">
        <v>0.1</v>
      </c>
      <c r="T9" s="18"/>
      <c r="U9" s="18">
        <v>10000</v>
      </c>
    </row>
    <row r="10" spans="4:21" x14ac:dyDescent="0.25">
      <c r="D10" s="28" t="s">
        <v>4</v>
      </c>
      <c r="E10" s="29">
        <v>8000</v>
      </c>
      <c r="F10" s="28" t="s">
        <v>35</v>
      </c>
      <c r="G10" s="28">
        <v>10000</v>
      </c>
      <c r="H10" s="29">
        <f t="shared" si="0"/>
        <v>0.8</v>
      </c>
      <c r="L10" s="17" t="s">
        <v>30</v>
      </c>
      <c r="M10" s="18">
        <v>50</v>
      </c>
      <c r="N10" s="18"/>
      <c r="O10" s="18">
        <v>50</v>
      </c>
      <c r="P10" s="18"/>
      <c r="Q10" s="18">
        <v>38</v>
      </c>
      <c r="R10" s="18"/>
      <c r="S10" s="18">
        <v>12</v>
      </c>
      <c r="T10" s="18"/>
      <c r="U10" s="18">
        <v>150</v>
      </c>
    </row>
    <row r="11" spans="4:21" x14ac:dyDescent="0.25">
      <c r="D11" s="28" t="s">
        <v>5</v>
      </c>
      <c r="E11" s="29">
        <v>4000</v>
      </c>
      <c r="F11" s="28" t="s">
        <v>35</v>
      </c>
      <c r="G11" s="28">
        <v>10000</v>
      </c>
      <c r="H11" s="29">
        <f t="shared" si="0"/>
        <v>0.4</v>
      </c>
      <c r="L11" s="17" t="s">
        <v>31</v>
      </c>
      <c r="M11" s="18">
        <v>4</v>
      </c>
      <c r="N11" s="18"/>
      <c r="O11" s="18">
        <v>1</v>
      </c>
      <c r="P11" s="18"/>
      <c r="Q11" s="18">
        <v>6</v>
      </c>
      <c r="R11" s="18"/>
      <c r="S11" s="18">
        <v>4</v>
      </c>
      <c r="T11" s="18"/>
      <c r="U11" s="18"/>
    </row>
    <row r="12" spans="4:21" x14ac:dyDescent="0.25">
      <c r="D12" s="28" t="s">
        <v>6</v>
      </c>
      <c r="E12" s="29">
        <v>2000</v>
      </c>
      <c r="F12" s="28" t="s">
        <v>35</v>
      </c>
      <c r="G12" s="28">
        <v>10000</v>
      </c>
      <c r="H12" s="29">
        <f t="shared" si="0"/>
        <v>0.2</v>
      </c>
      <c r="L12" s="17" t="s">
        <v>32</v>
      </c>
      <c r="M12" s="18">
        <v>200</v>
      </c>
      <c r="N12" s="18"/>
      <c r="O12" s="18">
        <v>50</v>
      </c>
      <c r="P12" s="18"/>
      <c r="Q12" s="18">
        <v>228</v>
      </c>
      <c r="R12" s="18"/>
      <c r="S12" s="18">
        <v>48</v>
      </c>
      <c r="T12" s="18"/>
      <c r="U12" s="18">
        <v>526</v>
      </c>
    </row>
    <row r="13" spans="4:21" x14ac:dyDescent="0.25">
      <c r="D13" s="28" t="s">
        <v>7</v>
      </c>
      <c r="E13" s="29">
        <f>SUM(E4:E12)</f>
        <v>60000</v>
      </c>
      <c r="F13" s="26"/>
      <c r="G13" s="26"/>
      <c r="H13" s="26"/>
      <c r="L13" s="17" t="s">
        <v>33</v>
      </c>
      <c r="M13" s="18">
        <v>1</v>
      </c>
      <c r="N13" s="18"/>
      <c r="O13" s="18">
        <v>1</v>
      </c>
      <c r="P13" s="18"/>
      <c r="Q13" s="18">
        <v>1</v>
      </c>
      <c r="R13" s="18"/>
      <c r="S13" s="18">
        <v>1</v>
      </c>
      <c r="T13" s="18"/>
      <c r="U13" s="18">
        <v>4</v>
      </c>
    </row>
    <row r="15" spans="4:21" x14ac:dyDescent="0.25">
      <c r="K15" s="17" t="s">
        <v>56</v>
      </c>
    </row>
    <row r="16" spans="4:21" ht="15.75" thickBot="1" x14ac:dyDescent="0.3">
      <c r="L16" s="26"/>
      <c r="M16" s="39" t="s">
        <v>20</v>
      </c>
      <c r="N16" s="39"/>
      <c r="O16" s="39" t="s">
        <v>21</v>
      </c>
      <c r="P16" s="39"/>
      <c r="Q16" s="39" t="s">
        <v>22</v>
      </c>
      <c r="R16" s="39"/>
      <c r="S16" s="39" t="s">
        <v>23</v>
      </c>
      <c r="T16" s="39"/>
      <c r="U16" s="39" t="s">
        <v>72</v>
      </c>
    </row>
    <row r="17" spans="3:21" x14ac:dyDescent="0.25">
      <c r="C17" s="21" t="s">
        <v>49</v>
      </c>
      <c r="L17" s="26" t="s">
        <v>43</v>
      </c>
      <c r="M17" s="40">
        <f>M10</f>
        <v>50</v>
      </c>
      <c r="N17" s="26"/>
      <c r="O17" s="40">
        <f>O10</f>
        <v>50</v>
      </c>
      <c r="P17" s="26"/>
      <c r="Q17" s="40">
        <f>Q10</f>
        <v>38</v>
      </c>
      <c r="R17" s="26"/>
      <c r="S17" s="40">
        <f>S10</f>
        <v>12</v>
      </c>
      <c r="T17" s="26"/>
      <c r="U17" s="40"/>
    </row>
    <row r="18" spans="3:21" x14ac:dyDescent="0.25">
      <c r="L18" s="26" t="s">
        <v>58</v>
      </c>
      <c r="M18" s="37">
        <f>E23</f>
        <v>146.66666666666669</v>
      </c>
      <c r="N18" s="26"/>
      <c r="O18" s="37">
        <f>M18</f>
        <v>146.66666666666669</v>
      </c>
      <c r="P18" s="26"/>
      <c r="Q18" s="37">
        <f>O18</f>
        <v>146.66666666666669</v>
      </c>
      <c r="R18" s="26"/>
      <c r="S18" s="37">
        <f>Q18</f>
        <v>146.66666666666669</v>
      </c>
      <c r="T18" s="26"/>
      <c r="U18" s="26"/>
    </row>
    <row r="19" spans="3:21" x14ac:dyDescent="0.25">
      <c r="C19" s="26" t="s">
        <v>43</v>
      </c>
      <c r="D19" s="26"/>
      <c r="E19" s="26"/>
      <c r="L19" s="41" t="s">
        <v>62</v>
      </c>
      <c r="M19" s="42">
        <f>M17*M18</f>
        <v>7333.3333333333339</v>
      </c>
      <c r="N19" s="41"/>
      <c r="O19" s="42">
        <f>O17*O18</f>
        <v>7333.3333333333339</v>
      </c>
      <c r="P19" s="41"/>
      <c r="Q19" s="42">
        <f>Q17*Q18</f>
        <v>5573.3333333333339</v>
      </c>
      <c r="R19" s="41"/>
      <c r="S19" s="42">
        <f>S17*S18</f>
        <v>1760.0000000000002</v>
      </c>
      <c r="T19" s="41"/>
      <c r="U19" s="42">
        <f>SUM(M19:S19)</f>
        <v>22000</v>
      </c>
    </row>
    <row r="20" spans="3:21" s="17" customFormat="1" x14ac:dyDescent="0.25">
      <c r="C20" s="26"/>
      <c r="D20" s="26" t="str">
        <f>D4</f>
        <v>Ind. Labor - Scheduling Runs</v>
      </c>
      <c r="E20" s="37">
        <f>H4</f>
        <v>66.666666666666671</v>
      </c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3:21" x14ac:dyDescent="0.25">
      <c r="C21" s="26"/>
      <c r="D21" s="26" t="s">
        <v>54</v>
      </c>
      <c r="E21" s="37">
        <f>E20*0.4</f>
        <v>26.666666666666671</v>
      </c>
      <c r="L21" s="26" t="s">
        <v>59</v>
      </c>
      <c r="M21" s="40">
        <f>M12</f>
        <v>200</v>
      </c>
      <c r="N21" s="26"/>
      <c r="O21" s="40">
        <f>O12</f>
        <v>50</v>
      </c>
      <c r="P21" s="26"/>
      <c r="Q21" s="40">
        <f>Q12</f>
        <v>228</v>
      </c>
      <c r="R21" s="26"/>
      <c r="S21" s="40">
        <f>S12</f>
        <v>48</v>
      </c>
      <c r="T21" s="26"/>
      <c r="U21" s="26"/>
    </row>
    <row r="22" spans="3:21" x14ac:dyDescent="0.25">
      <c r="C22" s="35"/>
      <c r="D22" s="35" t="str">
        <f>D8</f>
        <v>Computer Systems /Run</v>
      </c>
      <c r="E22" s="38">
        <f>H8</f>
        <v>53.333333333333336</v>
      </c>
      <c r="L22" s="26" t="s">
        <v>60</v>
      </c>
      <c r="M22" s="43">
        <f>E28</f>
        <v>21.29277566539924</v>
      </c>
      <c r="N22" s="26"/>
      <c r="O22" s="44">
        <f>M22</f>
        <v>21.29277566539924</v>
      </c>
      <c r="P22" s="26"/>
      <c r="Q22" s="44">
        <f>O22</f>
        <v>21.29277566539924</v>
      </c>
      <c r="R22" s="26"/>
      <c r="S22" s="44">
        <f>Q22</f>
        <v>21.29277566539924</v>
      </c>
      <c r="T22" s="26"/>
      <c r="U22" s="26"/>
    </row>
    <row r="23" spans="3:21" x14ac:dyDescent="0.25">
      <c r="C23" s="26" t="s">
        <v>50</v>
      </c>
      <c r="D23" s="26"/>
      <c r="E23" s="37">
        <f>SUM(E20:E22)</f>
        <v>146.66666666666669</v>
      </c>
      <c r="L23" s="41" t="s">
        <v>61</v>
      </c>
      <c r="M23" s="45">
        <f>M21*M22</f>
        <v>4258.555133079848</v>
      </c>
      <c r="N23" s="45"/>
      <c r="O23" s="45">
        <f>O21*O22</f>
        <v>1064.638783269962</v>
      </c>
      <c r="P23" s="45"/>
      <c r="Q23" s="45">
        <f>Q21*Q22</f>
        <v>4854.7528517110268</v>
      </c>
      <c r="R23" s="45"/>
      <c r="S23" s="45">
        <f>S21*S22</f>
        <v>1022.0532319391635</v>
      </c>
      <c r="T23" s="41"/>
      <c r="U23" s="42">
        <f>SUM(M23:S23)</f>
        <v>11200</v>
      </c>
    </row>
    <row r="24" spans="3:21" x14ac:dyDescent="0.25">
      <c r="C24" s="26"/>
      <c r="D24" s="26"/>
      <c r="E24" s="26"/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3:21" x14ac:dyDescent="0.25">
      <c r="C25" s="26" t="s">
        <v>44</v>
      </c>
      <c r="D25" s="26"/>
      <c r="E25" s="26"/>
      <c r="L25" s="26" t="s">
        <v>63</v>
      </c>
      <c r="M25" s="26">
        <f>M9*M5</f>
        <v>5000</v>
      </c>
      <c r="N25" s="26"/>
      <c r="O25" s="26">
        <f>O9*O5</f>
        <v>4000</v>
      </c>
      <c r="P25" s="26"/>
      <c r="Q25" s="26">
        <f>Q9*Q5</f>
        <v>900</v>
      </c>
      <c r="R25" s="26"/>
      <c r="S25" s="26">
        <f>S9*S5</f>
        <v>100</v>
      </c>
      <c r="T25" s="26"/>
      <c r="U25" s="26"/>
    </row>
    <row r="26" spans="3:21" s="17" customFormat="1" x14ac:dyDescent="0.25">
      <c r="C26" s="26"/>
      <c r="D26" s="26" t="str">
        <f>D5</f>
        <v>Ind. Labor - Cangeover</v>
      </c>
      <c r="E26" s="37">
        <f>H5</f>
        <v>15.209125475285171</v>
      </c>
      <c r="L26" s="26" t="s">
        <v>64</v>
      </c>
      <c r="M26" s="37">
        <f>E34</f>
        <v>1.4000000000000001</v>
      </c>
      <c r="N26" s="26"/>
      <c r="O26" s="37">
        <f>M26</f>
        <v>1.4000000000000001</v>
      </c>
      <c r="P26" s="26"/>
      <c r="Q26" s="37">
        <f>O26</f>
        <v>1.4000000000000001</v>
      </c>
      <c r="R26" s="26"/>
      <c r="S26" s="37">
        <f>Q26</f>
        <v>1.4000000000000001</v>
      </c>
      <c r="T26" s="26"/>
      <c r="U26" s="26"/>
    </row>
    <row r="27" spans="3:21" x14ac:dyDescent="0.25">
      <c r="C27" s="35"/>
      <c r="D27" s="35" t="s">
        <v>54</v>
      </c>
      <c r="E27" s="38">
        <f>E26*0.4</f>
        <v>6.0836501901140689</v>
      </c>
      <c r="L27" s="41" t="s">
        <v>65</v>
      </c>
      <c r="M27" s="42">
        <f>M25*M26</f>
        <v>7000.0000000000009</v>
      </c>
      <c r="N27" s="41"/>
      <c r="O27" s="42">
        <f>O25*O26</f>
        <v>5600.0000000000009</v>
      </c>
      <c r="P27" s="41"/>
      <c r="Q27" s="42">
        <f>Q25*Q26</f>
        <v>1260.0000000000002</v>
      </c>
      <c r="R27" s="41"/>
      <c r="S27" s="42">
        <f>S25*S26</f>
        <v>140</v>
      </c>
      <c r="T27" s="41"/>
      <c r="U27" s="42">
        <f>SUM(M27:S27)</f>
        <v>14000.000000000002</v>
      </c>
    </row>
    <row r="28" spans="3:21" x14ac:dyDescent="0.25">
      <c r="C28" s="26" t="s">
        <v>51</v>
      </c>
      <c r="D28" s="26"/>
      <c r="E28" s="37">
        <f>SUM(E26:E27)</f>
        <v>21.29277566539924</v>
      </c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3:21" x14ac:dyDescent="0.25">
      <c r="C29" s="26"/>
      <c r="D29" s="26"/>
      <c r="E29" s="26"/>
      <c r="L29" s="26" t="s">
        <v>66</v>
      </c>
      <c r="M29" s="26">
        <v>1</v>
      </c>
      <c r="N29" s="26"/>
      <c r="O29" s="26">
        <v>1</v>
      </c>
      <c r="P29" s="26"/>
      <c r="Q29" s="26">
        <v>1</v>
      </c>
      <c r="R29" s="26"/>
      <c r="S29" s="26">
        <v>1</v>
      </c>
      <c r="T29" s="26"/>
      <c r="U29" s="26"/>
    </row>
    <row r="30" spans="3:21" x14ac:dyDescent="0.25">
      <c r="C30" s="26" t="s">
        <v>52</v>
      </c>
      <c r="D30" s="26"/>
      <c r="E30" s="26"/>
      <c r="L30" s="26" t="s">
        <v>67</v>
      </c>
      <c r="M30" s="37">
        <f>E40</f>
        <v>1200</v>
      </c>
      <c r="N30" s="26"/>
      <c r="O30" s="37">
        <f>M30</f>
        <v>1200</v>
      </c>
      <c r="P30" s="26"/>
      <c r="Q30" s="37">
        <f>O30</f>
        <v>1200</v>
      </c>
      <c r="R30" s="26"/>
      <c r="S30" s="37">
        <f>Q30</f>
        <v>1200</v>
      </c>
      <c r="T30" s="26"/>
      <c r="U30" s="26"/>
    </row>
    <row r="31" spans="3:21" x14ac:dyDescent="0.25">
      <c r="C31" s="26"/>
      <c r="D31" s="26" t="str">
        <f>D10</f>
        <v>Machinery</v>
      </c>
      <c r="E31" s="37">
        <f>H10</f>
        <v>0.8</v>
      </c>
      <c r="L31" s="41" t="s">
        <v>68</v>
      </c>
      <c r="M31" s="46">
        <f>M30</f>
        <v>1200</v>
      </c>
      <c r="N31" s="41"/>
      <c r="O31" s="46">
        <f>O30</f>
        <v>1200</v>
      </c>
      <c r="P31" s="41"/>
      <c r="Q31" s="46">
        <f>Q30</f>
        <v>1200</v>
      </c>
      <c r="R31" s="41"/>
      <c r="S31" s="46">
        <f>S30</f>
        <v>1200</v>
      </c>
      <c r="T31" s="41"/>
      <c r="U31" s="42">
        <f>SUM(M31:S31)</f>
        <v>4800</v>
      </c>
    </row>
    <row r="32" spans="3:21" x14ac:dyDescent="0.25">
      <c r="C32" s="26"/>
      <c r="D32" s="26" t="str">
        <f>D11</f>
        <v>Maintenance</v>
      </c>
      <c r="E32" s="37">
        <f>H11</f>
        <v>0.4</v>
      </c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3:21" x14ac:dyDescent="0.25">
      <c r="C33" s="35"/>
      <c r="D33" s="35" t="str">
        <f>D12</f>
        <v>Energy</v>
      </c>
      <c r="E33" s="38">
        <f>H12</f>
        <v>0.2</v>
      </c>
      <c r="L33" s="47" t="s">
        <v>70</v>
      </c>
      <c r="M33" s="48">
        <v>10000</v>
      </c>
      <c r="N33" s="48"/>
      <c r="O33" s="48">
        <v>8000</v>
      </c>
      <c r="P33" s="48"/>
      <c r="Q33" s="48">
        <v>1800</v>
      </c>
      <c r="R33" s="48"/>
      <c r="S33" s="48">
        <v>200</v>
      </c>
      <c r="T33" s="47"/>
      <c r="U33" s="47"/>
    </row>
    <row r="34" spans="3:21" x14ac:dyDescent="0.25">
      <c r="C34" s="26" t="s">
        <v>53</v>
      </c>
      <c r="D34" s="26"/>
      <c r="E34" s="37">
        <f>SUM(E31:E33)</f>
        <v>1.4000000000000001</v>
      </c>
      <c r="L34" s="49" t="s">
        <v>71</v>
      </c>
      <c r="M34" s="50">
        <f>M33*0.4</f>
        <v>4000</v>
      </c>
      <c r="N34" s="50"/>
      <c r="O34" s="50">
        <f>O33*0.4</f>
        <v>3200</v>
      </c>
      <c r="P34" s="50"/>
      <c r="Q34" s="50">
        <f>Q33*0.4</f>
        <v>720</v>
      </c>
      <c r="R34" s="50"/>
      <c r="S34" s="50">
        <f>S33*0.4</f>
        <v>80</v>
      </c>
      <c r="T34" s="49"/>
      <c r="U34" s="50">
        <f>SUM(M34:S34)</f>
        <v>8000</v>
      </c>
    </row>
    <row r="35" spans="3:21" x14ac:dyDescent="0.25">
      <c r="C35" s="26"/>
      <c r="D35" s="26"/>
      <c r="E35" s="26"/>
      <c r="L35" s="51" t="s">
        <v>73</v>
      </c>
      <c r="M35" s="46">
        <f>M34+M31+M27+M23+M19</f>
        <v>23791.888466413184</v>
      </c>
      <c r="N35" s="41"/>
      <c r="O35" s="46">
        <f>O34+O31+O27+O23+O19</f>
        <v>18397.972116603298</v>
      </c>
      <c r="P35" s="41"/>
      <c r="Q35" s="46">
        <f>Q34+Q31+Q27+Q23+Q19</f>
        <v>13608.086185044362</v>
      </c>
      <c r="R35" s="41"/>
      <c r="S35" s="46">
        <f>S34+S31+S27+S23+S19</f>
        <v>4202.0532319391641</v>
      </c>
      <c r="T35" s="41"/>
      <c r="U35" s="27">
        <f>SUM(M35:S35)</f>
        <v>60000.000000000007</v>
      </c>
    </row>
    <row r="36" spans="3:21" x14ac:dyDescent="0.25">
      <c r="C36" s="26" t="s">
        <v>42</v>
      </c>
      <c r="D36" s="26"/>
      <c r="E36" s="26"/>
      <c r="U36" s="25"/>
    </row>
    <row r="37" spans="3:21" s="17" customFormat="1" x14ac:dyDescent="0.25">
      <c r="C37" s="26"/>
      <c r="D37" s="26" t="str">
        <f>D6</f>
        <v>Ind. Labor - Records</v>
      </c>
      <c r="E37" s="37">
        <f>H6</f>
        <v>500</v>
      </c>
    </row>
    <row r="38" spans="3:21" x14ac:dyDescent="0.25">
      <c r="C38" s="26"/>
      <c r="D38" s="26" t="s">
        <v>54</v>
      </c>
      <c r="E38" s="37">
        <f>E37*0.4</f>
        <v>200</v>
      </c>
      <c r="L38" s="25" t="s">
        <v>70</v>
      </c>
      <c r="M38" s="24">
        <v>10000</v>
      </c>
      <c r="N38" s="24"/>
      <c r="O38" s="24">
        <v>8000</v>
      </c>
      <c r="P38" s="24"/>
      <c r="Q38" s="24">
        <v>1800</v>
      </c>
      <c r="R38" s="24"/>
      <c r="S38" s="24">
        <v>200</v>
      </c>
    </row>
    <row r="39" spans="3:21" x14ac:dyDescent="0.25">
      <c r="C39" s="35"/>
      <c r="D39" s="35" t="str">
        <f>D9</f>
        <v>Computer Systems - Records</v>
      </c>
      <c r="E39" s="38">
        <f>H9</f>
        <v>500</v>
      </c>
      <c r="L39" s="17" t="s">
        <v>69</v>
      </c>
      <c r="M39" s="30">
        <f>M7*M5</f>
        <v>25000</v>
      </c>
      <c r="O39" s="30">
        <f>O7*O5</f>
        <v>20000</v>
      </c>
      <c r="Q39" s="30">
        <f>Q7*Q5</f>
        <v>4680</v>
      </c>
      <c r="S39" s="30">
        <f>S7*S5</f>
        <v>550</v>
      </c>
    </row>
    <row r="40" spans="3:21" x14ac:dyDescent="0.25">
      <c r="C40" s="26" t="s">
        <v>55</v>
      </c>
      <c r="D40" s="26"/>
      <c r="E40" s="37">
        <f>SUM(E37:E39)</f>
        <v>1200</v>
      </c>
      <c r="L40" s="17" t="s">
        <v>74</v>
      </c>
      <c r="M40" s="19">
        <f>M38+M39</f>
        <v>35000</v>
      </c>
      <c r="O40" s="19">
        <f>O38+O39</f>
        <v>28000</v>
      </c>
      <c r="Q40" s="19">
        <f>Q38+Q39</f>
        <v>6480</v>
      </c>
      <c r="S40" s="19">
        <f>S38+S39</f>
        <v>750</v>
      </c>
      <c r="U40" s="31">
        <f>SUM(M40:S40)</f>
        <v>70230</v>
      </c>
    </row>
    <row r="42" spans="3:21" x14ac:dyDescent="0.25">
      <c r="L42" s="17" t="s">
        <v>75</v>
      </c>
      <c r="M42" s="23">
        <f>M40+M35</f>
        <v>58791.888466413184</v>
      </c>
      <c r="O42" s="23">
        <f>O40+O35</f>
        <v>46397.972116603298</v>
      </c>
      <c r="Q42" s="23">
        <f>Q40+Q35</f>
        <v>20088.086185044362</v>
      </c>
      <c r="S42" s="23">
        <f>S40+S35</f>
        <v>4952.0532319391641</v>
      </c>
    </row>
    <row r="46" spans="3:21" x14ac:dyDescent="0.25">
      <c r="K46" s="17" t="s">
        <v>76</v>
      </c>
    </row>
    <row r="47" spans="3:21" x14ac:dyDescent="0.25">
      <c r="K47" s="26"/>
      <c r="L47" s="26"/>
      <c r="M47" s="57" t="s">
        <v>20</v>
      </c>
      <c r="N47" s="57"/>
      <c r="O47" s="57" t="s">
        <v>21</v>
      </c>
      <c r="P47" s="57"/>
      <c r="Q47" s="57" t="s">
        <v>22</v>
      </c>
      <c r="R47" s="57"/>
      <c r="S47" s="57" t="s">
        <v>23</v>
      </c>
      <c r="T47" s="57"/>
      <c r="U47" s="57" t="s">
        <v>7</v>
      </c>
    </row>
    <row r="48" spans="3:21" x14ac:dyDescent="0.25">
      <c r="K48" s="26" t="s">
        <v>13</v>
      </c>
      <c r="L48" s="26"/>
      <c r="M48" s="32">
        <v>75000</v>
      </c>
      <c r="N48" s="32"/>
      <c r="O48" s="32">
        <v>60000</v>
      </c>
      <c r="P48" s="32"/>
      <c r="Q48" s="32">
        <v>13950</v>
      </c>
      <c r="R48" s="32"/>
      <c r="S48" s="32">
        <v>1650</v>
      </c>
      <c r="T48" s="32"/>
      <c r="U48" s="32">
        <v>150600</v>
      </c>
    </row>
    <row r="49" spans="11:21" ht="6.75" customHeight="1" x14ac:dyDescent="0.25">
      <c r="K49" s="26"/>
      <c r="L49" s="26"/>
      <c r="M49" s="32"/>
      <c r="N49" s="32"/>
      <c r="O49" s="32"/>
      <c r="P49" s="32"/>
      <c r="Q49" s="32"/>
      <c r="R49" s="32"/>
      <c r="S49" s="32"/>
      <c r="T49" s="32"/>
      <c r="U49" s="32"/>
    </row>
    <row r="50" spans="11:21" x14ac:dyDescent="0.25">
      <c r="K50" s="26"/>
      <c r="L50" s="47" t="s">
        <v>14</v>
      </c>
      <c r="M50" s="48">
        <v>25000</v>
      </c>
      <c r="N50" s="48"/>
      <c r="O50" s="48">
        <v>20000</v>
      </c>
      <c r="P50" s="48"/>
      <c r="Q50" s="48">
        <v>4680</v>
      </c>
      <c r="R50" s="48"/>
      <c r="S50" s="48">
        <v>550</v>
      </c>
      <c r="T50" s="48"/>
      <c r="U50" s="48">
        <v>50230</v>
      </c>
    </row>
    <row r="51" spans="11:21" x14ac:dyDescent="0.25">
      <c r="K51" s="26"/>
      <c r="L51" s="35" t="s">
        <v>15</v>
      </c>
      <c r="M51" s="52">
        <v>10000</v>
      </c>
      <c r="N51" s="52"/>
      <c r="O51" s="52">
        <v>8000</v>
      </c>
      <c r="P51" s="52"/>
      <c r="Q51" s="52">
        <v>1800</v>
      </c>
      <c r="R51" s="52"/>
      <c r="S51" s="52">
        <v>200</v>
      </c>
      <c r="T51" s="52"/>
      <c r="U51" s="52">
        <v>20000</v>
      </c>
    </row>
    <row r="52" spans="11:21" x14ac:dyDescent="0.25">
      <c r="K52" s="26" t="s">
        <v>16</v>
      </c>
      <c r="L52" s="26"/>
      <c r="M52" s="32">
        <v>35000</v>
      </c>
      <c r="N52" s="32"/>
      <c r="O52" s="32">
        <v>28000</v>
      </c>
      <c r="P52" s="32"/>
      <c r="Q52" s="32">
        <v>6479.9999999999991</v>
      </c>
      <c r="R52" s="32"/>
      <c r="S52" s="32">
        <v>750</v>
      </c>
      <c r="T52" s="32"/>
      <c r="U52" s="32">
        <v>70229.999999999985</v>
      </c>
    </row>
    <row r="53" spans="11:21" ht="6.75" customHeight="1" x14ac:dyDescent="0.25">
      <c r="K53" s="26"/>
      <c r="L53" s="26"/>
      <c r="M53" s="32"/>
      <c r="N53" s="32"/>
      <c r="O53" s="32"/>
      <c r="P53" s="32"/>
      <c r="Q53" s="32"/>
      <c r="R53" s="32"/>
      <c r="S53" s="32"/>
      <c r="T53" s="32"/>
      <c r="U53" s="32"/>
    </row>
    <row r="54" spans="11:21" x14ac:dyDescent="0.25">
      <c r="K54" s="53" t="s">
        <v>18</v>
      </c>
      <c r="L54" s="53"/>
      <c r="M54" s="54">
        <v>40000</v>
      </c>
      <c r="N54" s="54"/>
      <c r="O54" s="54">
        <v>32000</v>
      </c>
      <c r="P54" s="54"/>
      <c r="Q54" s="54">
        <v>7470</v>
      </c>
      <c r="R54" s="54"/>
      <c r="S54" s="54">
        <v>899.99999999999989</v>
      </c>
      <c r="T54" s="54"/>
      <c r="U54" s="54">
        <v>80370</v>
      </c>
    </row>
    <row r="55" spans="11:21" ht="6.75" customHeight="1" x14ac:dyDescent="0.25">
      <c r="K55" s="26"/>
      <c r="L55" s="26"/>
      <c r="M55" s="32"/>
      <c r="N55" s="32"/>
      <c r="O55" s="32"/>
      <c r="P55" s="32"/>
      <c r="Q55" s="32"/>
      <c r="R55" s="32"/>
      <c r="S55" s="32"/>
      <c r="T55" s="32"/>
      <c r="U55" s="32"/>
    </row>
    <row r="56" spans="11:21" x14ac:dyDescent="0.25">
      <c r="K56" s="26" t="s">
        <v>17</v>
      </c>
      <c r="L56" s="26"/>
      <c r="M56" s="32">
        <f>M35</f>
        <v>23791.888466413184</v>
      </c>
      <c r="N56" s="32"/>
      <c r="O56" s="32">
        <f t="shared" ref="N56:S56" si="1">O35</f>
        <v>18397.972116603298</v>
      </c>
      <c r="P56" s="32"/>
      <c r="Q56" s="32">
        <f t="shared" si="1"/>
        <v>13608.086185044362</v>
      </c>
      <c r="R56" s="32"/>
      <c r="S56" s="32">
        <f t="shared" si="1"/>
        <v>4202.0532319391641</v>
      </c>
      <c r="T56" s="32"/>
      <c r="U56" s="32">
        <f t="shared" ref="U56" si="2">U35</f>
        <v>60000.000000000007</v>
      </c>
    </row>
    <row r="57" spans="11:21" ht="6.75" customHeight="1" x14ac:dyDescent="0.25">
      <c r="K57" s="26"/>
      <c r="L57" s="26"/>
      <c r="M57" s="32"/>
      <c r="N57" s="32"/>
      <c r="O57" s="32"/>
      <c r="P57" s="32"/>
      <c r="Q57" s="32"/>
      <c r="R57" s="32"/>
      <c r="S57" s="32"/>
      <c r="T57" s="32"/>
      <c r="U57" s="32"/>
    </row>
    <row r="58" spans="11:21" x14ac:dyDescent="0.25">
      <c r="K58" s="55" t="s">
        <v>19</v>
      </c>
      <c r="L58" s="55"/>
      <c r="M58" s="56">
        <f>M54-M56</f>
        <v>16208.111533586816</v>
      </c>
      <c r="N58" s="56"/>
      <c r="O58" s="56">
        <f t="shared" ref="N58:S58" si="3">O54-O56</f>
        <v>13602.027883396702</v>
      </c>
      <c r="P58" s="56"/>
      <c r="Q58" s="56">
        <f t="shared" si="3"/>
        <v>-6138.0861850443616</v>
      </c>
      <c r="R58" s="56"/>
      <c r="S58" s="56">
        <f t="shared" si="3"/>
        <v>-3302.0532319391641</v>
      </c>
      <c r="T58" s="56"/>
      <c r="U58" s="56">
        <f t="shared" ref="U58" si="4">U54-U56</f>
        <v>20369.999999999993</v>
      </c>
    </row>
    <row r="62" spans="11:21" x14ac:dyDescent="0.25">
      <c r="L62" s="26"/>
      <c r="M62" s="35" t="s">
        <v>20</v>
      </c>
      <c r="N62" s="35"/>
      <c r="O62" s="35" t="s">
        <v>21</v>
      </c>
      <c r="P62" s="35"/>
      <c r="Q62" s="35" t="s">
        <v>22</v>
      </c>
      <c r="R62" s="35"/>
      <c r="S62" s="35" t="s">
        <v>23</v>
      </c>
      <c r="T62" s="35"/>
      <c r="U62" s="35" t="s">
        <v>7</v>
      </c>
    </row>
    <row r="63" spans="11:21" x14ac:dyDescent="0.25">
      <c r="L63" s="26" t="s">
        <v>77</v>
      </c>
      <c r="M63" s="32">
        <v>75000</v>
      </c>
      <c r="N63" s="32"/>
      <c r="O63" s="32">
        <v>60000</v>
      </c>
      <c r="P63" s="32"/>
      <c r="Q63" s="32">
        <v>13950</v>
      </c>
      <c r="R63" s="32"/>
      <c r="S63" s="32">
        <v>1650</v>
      </c>
      <c r="T63" s="32"/>
      <c r="U63" s="32">
        <v>150600</v>
      </c>
    </row>
    <row r="64" spans="11:21" x14ac:dyDescent="0.25">
      <c r="L64" s="26" t="s">
        <v>78</v>
      </c>
      <c r="M64" s="33">
        <f>M63/$U$63</f>
        <v>0.49800796812749004</v>
      </c>
      <c r="N64" s="26"/>
      <c r="O64" s="33">
        <f>O63/$U$63</f>
        <v>0.39840637450199201</v>
      </c>
      <c r="P64" s="26"/>
      <c r="Q64" s="33">
        <f>Q63/$U$63</f>
        <v>9.2629482071713148E-2</v>
      </c>
      <c r="R64" s="26"/>
      <c r="S64" s="33">
        <f>S63/$U$63</f>
        <v>1.0956175298804782E-2</v>
      </c>
      <c r="T64" s="26"/>
      <c r="U64" s="34">
        <f>SUM(M64:S64)</f>
        <v>1</v>
      </c>
    </row>
    <row r="65" spans="12:21" x14ac:dyDescent="0.25">
      <c r="L65" s="17" t="s">
        <v>79</v>
      </c>
      <c r="M65" s="23">
        <f>M35</f>
        <v>23791.888466413184</v>
      </c>
      <c r="O65" s="23">
        <f>O35</f>
        <v>18397.972116603298</v>
      </c>
      <c r="Q65" s="23">
        <f>Q35</f>
        <v>13608.086185044362</v>
      </c>
      <c r="S65" s="23">
        <f>S35</f>
        <v>4202.0532319391641</v>
      </c>
      <c r="U65" s="19">
        <f>U35</f>
        <v>60000.000000000007</v>
      </c>
    </row>
    <row r="66" spans="12:21" x14ac:dyDescent="0.25">
      <c r="L66" s="26" t="s">
        <v>80</v>
      </c>
      <c r="M66" s="33">
        <f>M65/$U$63</f>
        <v>0.15798066710765726</v>
      </c>
      <c r="O66" s="33">
        <f>O65/$U$63</f>
        <v>0.12216448948607768</v>
      </c>
      <c r="Q66" s="33">
        <f>Q65/$U$63</f>
        <v>9.0359138014902793E-2</v>
      </c>
      <c r="S66" s="33">
        <f>S65/$U$63</f>
        <v>2.7902079893354342E-2</v>
      </c>
      <c r="U66" s="34">
        <f>SUM(M66:S66)</f>
        <v>0.39840637450199212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Analysis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Zeben</dc:creator>
  <cp:lastModifiedBy>Zeben</cp:lastModifiedBy>
  <dcterms:created xsi:type="dcterms:W3CDTF">2014-01-18T21:42:05Z</dcterms:created>
  <dcterms:modified xsi:type="dcterms:W3CDTF">2014-01-18T23:45:40Z</dcterms:modified>
</cp:coreProperties>
</file>