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5875" windowHeight="11055" activeTab="3"/>
  </bookViews>
  <sheets>
    <sheet name="RAw data" sheetId="1" r:id="rId1"/>
    <sheet name="PlantWide OH" sheetId="2" r:id="rId2"/>
    <sheet name="Dept OH" sheetId="3" r:id="rId3"/>
    <sheet name="ABC" sheetId="4" r:id="rId4"/>
    <sheet name="Summart" sheetId="5" r:id="rId5"/>
  </sheets>
  <calcPr calcId="145621"/>
</workbook>
</file>

<file path=xl/calcChain.xml><?xml version="1.0" encoding="utf-8"?>
<calcChain xmlns="http://schemas.openxmlformats.org/spreadsheetml/2006/main">
  <c r="E38" i="4" l="1"/>
  <c r="E39" i="4"/>
  <c r="F58" i="4"/>
  <c r="F56" i="4"/>
  <c r="F53" i="4"/>
  <c r="F52" i="4"/>
  <c r="D58" i="4"/>
  <c r="G6" i="5"/>
  <c r="D6" i="5"/>
  <c r="D5" i="5"/>
  <c r="E6" i="5" s="1"/>
  <c r="E7" i="5" s="1"/>
  <c r="G30" i="4"/>
  <c r="G33" i="4"/>
  <c r="G38" i="4"/>
  <c r="G5" i="5" s="1"/>
  <c r="H6" i="5" s="1"/>
  <c r="H7" i="5" s="1"/>
  <c r="E30" i="4"/>
  <c r="E33" i="4"/>
  <c r="G27" i="4"/>
  <c r="E27" i="4"/>
  <c r="O17" i="4"/>
  <c r="K16" i="4"/>
  <c r="H6" i="4"/>
  <c r="O16" i="4" s="1"/>
  <c r="O19" i="4" s="1"/>
  <c r="D34" i="4" s="1"/>
  <c r="H7" i="4"/>
  <c r="H8" i="4"/>
  <c r="K17" i="4" s="1"/>
  <c r="H9" i="4"/>
  <c r="S16" i="4" s="1"/>
  <c r="S19" i="4" s="1"/>
  <c r="D28" i="4" s="1"/>
  <c r="H10" i="4"/>
  <c r="K18" i="4" s="1"/>
  <c r="H5" i="4"/>
  <c r="D11" i="4"/>
  <c r="L69" i="3"/>
  <c r="L67" i="3"/>
  <c r="K67" i="3"/>
  <c r="K69" i="3"/>
  <c r="L66" i="3"/>
  <c r="K66" i="3"/>
  <c r="F66" i="3"/>
  <c r="G66" i="3"/>
  <c r="L63" i="3"/>
  <c r="G69" i="3"/>
  <c r="F69" i="3"/>
  <c r="H63" i="3"/>
  <c r="G64" i="3" s="1"/>
  <c r="H60" i="3"/>
  <c r="G61" i="3" s="1"/>
  <c r="F79" i="3"/>
  <c r="F78" i="3"/>
  <c r="F77" i="3"/>
  <c r="K63" i="3" s="1"/>
  <c r="F76" i="3"/>
  <c r="H56" i="3"/>
  <c r="F65" i="3" s="1"/>
  <c r="H55" i="3"/>
  <c r="F62" i="3" s="1"/>
  <c r="F67" i="3" s="1"/>
  <c r="H54" i="3"/>
  <c r="H53" i="3"/>
  <c r="H20" i="3"/>
  <c r="H21" i="3"/>
  <c r="H22" i="3"/>
  <c r="H23" i="3"/>
  <c r="M25" i="3"/>
  <c r="N25" i="3" s="1"/>
  <c r="K25" i="3"/>
  <c r="L25" i="3" s="1"/>
  <c r="M20" i="3"/>
  <c r="N20" i="3" s="1"/>
  <c r="K20" i="3"/>
  <c r="L20" i="3" s="1"/>
  <c r="M15" i="3"/>
  <c r="N15" i="3" s="1"/>
  <c r="K15" i="3"/>
  <c r="L15" i="3" s="1"/>
  <c r="M10" i="3"/>
  <c r="N10" i="3" s="1"/>
  <c r="K10" i="3"/>
  <c r="L10" i="3" s="1"/>
  <c r="M18" i="3"/>
  <c r="M23" i="3" s="1"/>
  <c r="N23" i="3" s="1"/>
  <c r="M13" i="3"/>
  <c r="N13" i="3" s="1"/>
  <c r="M8" i="3"/>
  <c r="N8" i="3" s="1"/>
  <c r="M22" i="3"/>
  <c r="M17" i="3"/>
  <c r="M19" i="3" s="1"/>
  <c r="N19" i="3" s="1"/>
  <c r="M12" i="3"/>
  <c r="M14" i="3" s="1"/>
  <c r="N14" i="3" s="1"/>
  <c r="M7" i="3"/>
  <c r="M9" i="3" s="1"/>
  <c r="N9" i="3" s="1"/>
  <c r="E39" i="3"/>
  <c r="E35" i="3"/>
  <c r="E31" i="3"/>
  <c r="E27" i="3"/>
  <c r="E22" i="2"/>
  <c r="E21" i="2"/>
  <c r="D22" i="2"/>
  <c r="C22" i="2"/>
  <c r="I18" i="2"/>
  <c r="H18" i="2"/>
  <c r="H20" i="2" s="1"/>
  <c r="H23" i="2" s="1"/>
  <c r="H36" i="2" s="1"/>
  <c r="C10" i="2"/>
  <c r="F34" i="4" l="1"/>
  <c r="F35" i="4" s="1"/>
  <c r="D35" i="4"/>
  <c r="F28" i="4"/>
  <c r="F29" i="4" s="1"/>
  <c r="G29" i="4" s="1"/>
  <c r="D29" i="4"/>
  <c r="E29" i="4" s="1"/>
  <c r="K19" i="4"/>
  <c r="D31" i="4" s="1"/>
  <c r="D7" i="5"/>
  <c r="G7" i="5"/>
  <c r="F70" i="3"/>
  <c r="K64" i="3" s="1"/>
  <c r="L64" i="3" s="1"/>
  <c r="L65" i="3"/>
  <c r="G65" i="3"/>
  <c r="H65" i="3" s="1"/>
  <c r="F61" i="3"/>
  <c r="H61" i="3" s="1"/>
  <c r="F64" i="3"/>
  <c r="H64" i="3" s="1"/>
  <c r="G62" i="3"/>
  <c r="N18" i="3"/>
  <c r="M21" i="3"/>
  <c r="N21" i="3" s="1"/>
  <c r="M11" i="3"/>
  <c r="N11" i="3" s="1"/>
  <c r="M16" i="3"/>
  <c r="N16" i="3" s="1"/>
  <c r="M24" i="3"/>
  <c r="N24" i="3" s="1"/>
  <c r="H29" i="2"/>
  <c r="H35" i="2" s="1"/>
  <c r="I20" i="2"/>
  <c r="I29" i="2" s="1"/>
  <c r="H30" i="2"/>
  <c r="H34" i="2" s="1"/>
  <c r="E29" i="3"/>
  <c r="E30" i="3" s="1"/>
  <c r="E33" i="3"/>
  <c r="E34" i="3" s="1"/>
  <c r="F8" i="3"/>
  <c r="F7" i="3"/>
  <c r="K8" i="3" s="1"/>
  <c r="F6" i="3"/>
  <c r="K13" i="3" s="1"/>
  <c r="F5" i="3"/>
  <c r="D8" i="2"/>
  <c r="E5" i="1"/>
  <c r="C13" i="2"/>
  <c r="E6" i="1"/>
  <c r="E7" i="1"/>
  <c r="D8" i="1"/>
  <c r="J11" i="1"/>
  <c r="F15" i="1"/>
  <c r="F14" i="1"/>
  <c r="F13" i="1"/>
  <c r="F12" i="1"/>
  <c r="H30" i="1"/>
  <c r="H29" i="1"/>
  <c r="H28" i="1"/>
  <c r="H27" i="1"/>
  <c r="E35" i="4" l="1"/>
  <c r="D37" i="4"/>
  <c r="F31" i="4"/>
  <c r="F32" i="4" s="1"/>
  <c r="G32" i="4" s="1"/>
  <c r="D32" i="4"/>
  <c r="E32" i="4" s="1"/>
  <c r="G35" i="4"/>
  <c r="G67" i="3"/>
  <c r="G70" i="3"/>
  <c r="L61" i="3" s="1"/>
  <c r="L62" i="3" s="1"/>
  <c r="K65" i="3"/>
  <c r="H62" i="3"/>
  <c r="H67" i="3"/>
  <c r="K14" i="3"/>
  <c r="L13" i="3"/>
  <c r="K9" i="3"/>
  <c r="L8" i="3"/>
  <c r="M26" i="3"/>
  <c r="K18" i="3"/>
  <c r="K23" i="3"/>
  <c r="E41" i="3"/>
  <c r="E42" i="3" s="1"/>
  <c r="E37" i="3"/>
  <c r="E38" i="3" s="1"/>
  <c r="I23" i="2"/>
  <c r="I36" i="2" s="1"/>
  <c r="I30" i="2"/>
  <c r="I31" i="2" s="1"/>
  <c r="H31" i="2"/>
  <c r="D39" i="4" l="1"/>
  <c r="E37" i="4"/>
  <c r="F6" i="5" s="1"/>
  <c r="F7" i="5" s="1"/>
  <c r="F37" i="4"/>
  <c r="K61" i="3"/>
  <c r="K62" i="3" s="1"/>
  <c r="N26" i="3"/>
  <c r="N27" i="3" s="1"/>
  <c r="M27" i="3"/>
  <c r="K19" i="3"/>
  <c r="L18" i="3"/>
  <c r="K11" i="3"/>
  <c r="L11" i="3" s="1"/>
  <c r="L9" i="3"/>
  <c r="K16" i="3"/>
  <c r="L16" i="3" s="1"/>
  <c r="L14" i="3"/>
  <c r="K24" i="3"/>
  <c r="L23" i="3"/>
  <c r="I35" i="2"/>
  <c r="I34" i="2"/>
  <c r="G37" i="4" l="1"/>
  <c r="I6" i="5" s="1"/>
  <c r="I7" i="5" s="1"/>
  <c r="F39" i="4"/>
  <c r="G39" i="4" s="1"/>
  <c r="L24" i="3"/>
  <c r="K26" i="3"/>
  <c r="L19" i="3"/>
  <c r="K21" i="3"/>
  <c r="L21" i="3" s="1"/>
  <c r="L26" i="3" l="1"/>
  <c r="L27" i="3" s="1"/>
  <c r="K27" i="3"/>
</calcChain>
</file>

<file path=xl/sharedStrings.xml><?xml version="1.0" encoding="utf-8"?>
<sst xmlns="http://schemas.openxmlformats.org/spreadsheetml/2006/main" count="311" uniqueCount="122">
  <si>
    <t>Total Direct Labor (H)</t>
  </si>
  <si>
    <t>Total MFG OH ($)</t>
  </si>
  <si>
    <t>Total Machine Hours (H)</t>
  </si>
  <si>
    <t>Total Setup Hours (H)</t>
  </si>
  <si>
    <t>For a Batch of 1,000 BBs</t>
  </si>
  <si>
    <t>Direct Labor Hours (H)</t>
  </si>
  <si>
    <t>Machine Hours (H)</t>
  </si>
  <si>
    <t>Setup Hours (H)</t>
  </si>
  <si>
    <t>Direct Costs ($)</t>
  </si>
  <si>
    <t>Cutting</t>
  </si>
  <si>
    <t>Assembly</t>
  </si>
  <si>
    <t>Total</t>
  </si>
  <si>
    <t>For a Batch of 3,000 LLs</t>
  </si>
  <si>
    <t>Service Departrtmens</t>
  </si>
  <si>
    <t>Overhead Costs</t>
  </si>
  <si>
    <t>Direct Labor Hours</t>
  </si>
  <si>
    <t>Machine Hours</t>
  </si>
  <si>
    <t>Setup Hours</t>
  </si>
  <si>
    <t>Maintenance</t>
  </si>
  <si>
    <t>Setup</t>
  </si>
  <si>
    <t>Overhead Activity</t>
  </si>
  <si>
    <t>Cutting Supervision</t>
  </si>
  <si>
    <t>Cutting Depreciation</t>
  </si>
  <si>
    <t>Assembly Supervision</t>
  </si>
  <si>
    <t>Assembly Depreciation</t>
  </si>
  <si>
    <t>Cost</t>
  </si>
  <si>
    <t>Activity Category</t>
  </si>
  <si>
    <t>Cost Driver</t>
  </si>
  <si>
    <t>Product Sustaining</t>
  </si>
  <si>
    <t>Batch Related</t>
  </si>
  <si>
    <t>Facility Sustaining</t>
  </si>
  <si>
    <t>Unit related</t>
  </si>
  <si>
    <t>Machine HOurs</t>
  </si>
  <si>
    <t>$/H</t>
  </si>
  <si>
    <t>Total OH Hours</t>
  </si>
  <si>
    <t>TOTAL</t>
  </si>
  <si>
    <t>MFG OH $/LDH</t>
  </si>
  <si>
    <t>Total Labor Hours</t>
  </si>
  <si>
    <t>Cost per Unit</t>
  </si>
  <si>
    <t>BB</t>
  </si>
  <si>
    <t>LL</t>
  </si>
  <si>
    <t>OH Cost ($24.49/H)</t>
  </si>
  <si>
    <t>Direct Cost</t>
  </si>
  <si>
    <t>Total Cost / Batch</t>
  </si>
  <si>
    <t>Batch Size</t>
  </si>
  <si>
    <t>OH %</t>
  </si>
  <si>
    <t>Direct Cost %</t>
  </si>
  <si>
    <t>OH Cost</t>
  </si>
  <si>
    <t>Labor Hours/Batch</t>
  </si>
  <si>
    <t>Quantity/Batch</t>
  </si>
  <si>
    <t>OH Cost / Unit</t>
  </si>
  <si>
    <t>Plant Wide</t>
  </si>
  <si>
    <t>Hours</t>
  </si>
  <si>
    <t>$/Hour</t>
  </si>
  <si>
    <t>Driver</t>
  </si>
  <si>
    <t>DLH</t>
  </si>
  <si>
    <t># Hours</t>
  </si>
  <si>
    <t>Total OH</t>
  </si>
  <si>
    <t>BBs</t>
  </si>
  <si>
    <t>Total Dep. OH</t>
  </si>
  <si>
    <t>LLs</t>
  </si>
  <si>
    <t>Per Batch of 1000</t>
  </si>
  <si>
    <t>Per Unit</t>
  </si>
  <si>
    <t>Total Cost</t>
  </si>
  <si>
    <t>Maintenance (Driver = Machine H)</t>
  </si>
  <si>
    <t>Setup 
(Driver = Setup H)</t>
  </si>
  <si>
    <t>Cutting (Driver = DLH)</t>
  </si>
  <si>
    <t>Assembly (Driver = DLH)</t>
  </si>
  <si>
    <t>TOTAL COST</t>
  </si>
  <si>
    <t>Total Dept Cost</t>
  </si>
  <si>
    <t>Per Batch of 3000</t>
  </si>
  <si>
    <t>Total dept cost</t>
  </si>
  <si>
    <t>Maintenance Allocation %</t>
  </si>
  <si>
    <t>Total Maintenance Allocated</t>
  </si>
  <si>
    <t>Setup Allocation %</t>
  </si>
  <si>
    <t>Total Setup Cost Allocated</t>
  </si>
  <si>
    <t>Native Dept cost</t>
  </si>
  <si>
    <t>Machine H</t>
  </si>
  <si>
    <t>Cost Driver Qty (H)</t>
  </si>
  <si>
    <t>$ / Cost Driver H</t>
  </si>
  <si>
    <t>DLH OH $/H</t>
  </si>
  <si>
    <t>Total DLH OH</t>
  </si>
  <si>
    <t>Machine OH $/H</t>
  </si>
  <si>
    <t>Total Machine OH/H</t>
  </si>
  <si>
    <t>Batch Direct Cost</t>
  </si>
  <si>
    <t>Total Batch Cost</t>
  </si>
  <si>
    <t>Qty / Batch</t>
  </si>
  <si>
    <t>Cost / Unit</t>
  </si>
  <si>
    <t>OH Activity</t>
  </si>
  <si>
    <t>Category</t>
  </si>
  <si>
    <t>Batch</t>
  </si>
  <si>
    <t>Facility</t>
  </si>
  <si>
    <t>Unit</t>
  </si>
  <si>
    <t>Setup H</t>
  </si>
  <si>
    <t>Product</t>
  </si>
  <si>
    <t>Plant Wide driver Qty</t>
  </si>
  <si>
    <t>Activity OH $/H</t>
  </si>
  <si>
    <t>Cutting Dep.</t>
  </si>
  <si>
    <t>Assembly Dep</t>
  </si>
  <si>
    <t>Total / MH</t>
  </si>
  <si>
    <t>Cutting Sup.</t>
  </si>
  <si>
    <t>Total / Set. H</t>
  </si>
  <si>
    <t>Assembly Sup.</t>
  </si>
  <si>
    <t>Total / DLH</t>
  </si>
  <si>
    <t>Per Batch of 1000 BB</t>
  </si>
  <si>
    <t>Per Batch of 3000 LLs</t>
  </si>
  <si>
    <t xml:space="preserve">Per BB Unit </t>
  </si>
  <si>
    <t>Per LL Unit</t>
  </si>
  <si>
    <t>Direct Labor OH</t>
  </si>
  <si>
    <t>Machine H OH</t>
  </si>
  <si>
    <t>Setup H OH</t>
  </si>
  <si>
    <t>OH $ / DLH</t>
  </si>
  <si>
    <t>OH $ / MH</t>
  </si>
  <si>
    <t>OH $ / Setup H</t>
  </si>
  <si>
    <t>Total OH Cost ($)</t>
  </si>
  <si>
    <t>Total Cost ($)</t>
  </si>
  <si>
    <t>Plant Wide Single cost</t>
  </si>
  <si>
    <t>Step Down Allocation</t>
  </si>
  <si>
    <t>ABC</t>
  </si>
  <si>
    <t>Per Unit of BBs</t>
  </si>
  <si>
    <t>Per Unit of LLs</t>
  </si>
  <si>
    <t>% of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</si>
</sst>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9" formatCode="#,##0.000"/>
    <numFmt numFmtId="172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5">
    <xf numFmtId="0" fontId="0" fillId="0" borderId="0" xfId="0"/>
    <xf numFmtId="3" fontId="0" fillId="0" borderId="0" xfId="0" applyNumberFormat="1"/>
    <xf numFmtId="165" fontId="0" fillId="0" borderId="0" xfId="0" applyNumberFormat="1"/>
    <xf numFmtId="0" fontId="0" fillId="0" borderId="1" xfId="0" applyBorder="1"/>
    <xf numFmtId="165" fontId="0" fillId="0" borderId="1" xfId="0" applyNumberFormat="1" applyBorder="1"/>
    <xf numFmtId="3" fontId="0" fillId="0" borderId="1" xfId="0" applyNumberFormat="1" applyBorder="1"/>
    <xf numFmtId="0" fontId="1" fillId="0" borderId="0" xfId="0" applyFont="1"/>
    <xf numFmtId="3" fontId="1" fillId="0" borderId="1" xfId="0" applyNumberFormat="1" applyFont="1" applyBorder="1"/>
    <xf numFmtId="0" fontId="1" fillId="0" borderId="1" xfId="0" applyFont="1" applyBorder="1"/>
    <xf numFmtId="164" fontId="0" fillId="0" borderId="1" xfId="0" applyNumberFormat="1" applyBorder="1"/>
    <xf numFmtId="3" fontId="1" fillId="0" borderId="0" xfId="0" applyNumberFormat="1" applyFont="1"/>
    <xf numFmtId="0" fontId="1" fillId="0" borderId="1" xfId="0" applyFont="1" applyFill="1" applyBorder="1"/>
    <xf numFmtId="165" fontId="0" fillId="0" borderId="2" xfId="0" applyNumberFormat="1" applyBorder="1"/>
    <xf numFmtId="3" fontId="0" fillId="0" borderId="2" xfId="0" applyNumberForma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3" xfId="0" applyBorder="1"/>
    <xf numFmtId="164" fontId="0" fillId="0" borderId="3" xfId="0" applyNumberFormat="1" applyBorder="1"/>
    <xf numFmtId="9" fontId="0" fillId="0" borderId="1" xfId="2" applyFont="1" applyBorder="1"/>
    <xf numFmtId="9" fontId="0" fillId="0" borderId="3" xfId="2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1" fillId="0" borderId="0" xfId="0" applyFon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164" fontId="1" fillId="0" borderId="0" xfId="0" applyNumberFormat="1" applyFont="1"/>
    <xf numFmtId="0" fontId="0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Font="1" applyFill="1" applyBorder="1"/>
    <xf numFmtId="164" fontId="0" fillId="2" borderId="1" xfId="0" applyNumberFormat="1" applyFont="1" applyFill="1" applyBorder="1"/>
    <xf numFmtId="3" fontId="0" fillId="2" borderId="1" xfId="0" applyNumberFormat="1" applyFont="1" applyFill="1" applyBorder="1"/>
    <xf numFmtId="169" fontId="0" fillId="2" borderId="1" xfId="0" applyNumberFormat="1" applyFont="1" applyFill="1" applyBorder="1"/>
    <xf numFmtId="164" fontId="0" fillId="0" borderId="20" xfId="0" applyNumberFormat="1" applyBorder="1"/>
    <xf numFmtId="0" fontId="1" fillId="0" borderId="6" xfId="0" applyFont="1" applyBorder="1" applyAlignment="1">
      <alignment horizontal="center" wrapText="1"/>
    </xf>
    <xf numFmtId="0" fontId="1" fillId="0" borderId="12" xfId="0" applyFont="1" applyFill="1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/>
    <xf numFmtId="164" fontId="0" fillId="2" borderId="7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/>
    <xf numFmtId="164" fontId="0" fillId="3" borderId="7" xfId="0" applyNumberFormat="1" applyFill="1" applyBorder="1"/>
    <xf numFmtId="164" fontId="0" fillId="3" borderId="8" xfId="0" applyNumberFormat="1" applyFont="1" applyFill="1" applyBorder="1"/>
    <xf numFmtId="0" fontId="0" fillId="3" borderId="1" xfId="0" applyFill="1" applyBorder="1"/>
    <xf numFmtId="169" fontId="0" fillId="3" borderId="10" xfId="0" applyNumberFormat="1" applyFont="1" applyFill="1" applyBorder="1"/>
    <xf numFmtId="164" fontId="0" fillId="3" borderId="1" xfId="0" applyNumberFormat="1" applyFont="1" applyFill="1" applyBorder="1"/>
    <xf numFmtId="164" fontId="0" fillId="3" borderId="10" xfId="0" applyNumberFormat="1" applyFont="1" applyFill="1" applyBorder="1"/>
    <xf numFmtId="0" fontId="1" fillId="0" borderId="5" xfId="0" applyFont="1" applyFill="1" applyBorder="1"/>
    <xf numFmtId="164" fontId="1" fillId="4" borderId="25" xfId="0" applyNumberFormat="1" applyFont="1" applyFill="1" applyBorder="1"/>
    <xf numFmtId="164" fontId="1" fillId="4" borderId="26" xfId="0" applyNumberFormat="1" applyFont="1" applyFill="1" applyBorder="1"/>
    <xf numFmtId="164" fontId="1" fillId="4" borderId="27" xfId="0" applyNumberFormat="1" applyFont="1" applyFill="1" applyBorder="1"/>
    <xf numFmtId="164" fontId="1" fillId="2" borderId="20" xfId="0" applyNumberFormat="1" applyFont="1" applyFill="1" applyBorder="1"/>
    <xf numFmtId="164" fontId="1" fillId="3" borderId="20" xfId="0" applyNumberFormat="1" applyFont="1" applyFill="1" applyBorder="1"/>
    <xf numFmtId="0" fontId="0" fillId="2" borderId="3" xfId="0" applyFill="1" applyBorder="1"/>
    <xf numFmtId="164" fontId="0" fillId="2" borderId="3" xfId="0" applyNumberFormat="1" applyFont="1" applyFill="1" applyBorder="1"/>
    <xf numFmtId="0" fontId="0" fillId="3" borderId="3" xfId="0" applyFill="1" applyBorder="1"/>
    <xf numFmtId="164" fontId="1" fillId="2" borderId="18" xfId="0" applyNumberFormat="1" applyFont="1" applyFill="1" applyBorder="1"/>
    <xf numFmtId="164" fontId="1" fillId="3" borderId="18" xfId="0" applyNumberFormat="1" applyFont="1" applyFill="1" applyBorder="1"/>
    <xf numFmtId="165" fontId="0" fillId="2" borderId="3" xfId="0" applyNumberFormat="1" applyFill="1" applyBorder="1"/>
    <xf numFmtId="165" fontId="0" fillId="3" borderId="3" xfId="0" applyNumberFormat="1" applyFill="1" applyBorder="1"/>
    <xf numFmtId="164" fontId="0" fillId="3" borderId="19" xfId="0" applyNumberFormat="1" applyFont="1" applyFill="1" applyBorder="1"/>
    <xf numFmtId="164" fontId="0" fillId="3" borderId="28" xfId="0" applyNumberFormat="1" applyFont="1" applyFill="1" applyBorder="1"/>
    <xf numFmtId="0" fontId="0" fillId="0" borderId="1" xfId="0" applyFill="1" applyBorder="1"/>
    <xf numFmtId="0" fontId="0" fillId="0" borderId="2" xfId="0" applyBorder="1"/>
    <xf numFmtId="0" fontId="0" fillId="0" borderId="29" xfId="0" applyBorder="1"/>
    <xf numFmtId="0" fontId="1" fillId="0" borderId="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3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wrapText="1"/>
    </xf>
    <xf numFmtId="0" fontId="0" fillId="0" borderId="24" xfId="0" applyBorder="1" applyAlignment="1">
      <alignment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6" xfId="0" applyNumberFormat="1" applyBorder="1"/>
    <xf numFmtId="164" fontId="0" fillId="0" borderId="19" xfId="0" applyNumberFormat="1" applyBorder="1"/>
    <xf numFmtId="164" fontId="0" fillId="0" borderId="16" xfId="0" applyNumberFormat="1" applyBorder="1"/>
    <xf numFmtId="164" fontId="0" fillId="0" borderId="21" xfId="0" applyNumberFormat="1" applyBorder="1"/>
    <xf numFmtId="9" fontId="0" fillId="0" borderId="5" xfId="2" applyFont="1" applyBorder="1" applyAlignment="1">
      <alignment horizontal="center"/>
    </xf>
    <xf numFmtId="9" fontId="0" fillId="0" borderId="18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9" fontId="1" fillId="0" borderId="1" xfId="2" applyFont="1" applyBorder="1" applyAlignment="1">
      <alignment horizontal="center"/>
    </xf>
    <xf numFmtId="0" fontId="0" fillId="5" borderId="0" xfId="0" applyFill="1"/>
    <xf numFmtId="0" fontId="1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3" fontId="0" fillId="5" borderId="8" xfId="0" applyNumberFormat="1" applyFill="1" applyBorder="1"/>
    <xf numFmtId="0" fontId="0" fillId="5" borderId="9" xfId="0" applyFill="1" applyBorder="1"/>
    <xf numFmtId="9" fontId="0" fillId="5" borderId="1" xfId="2" applyFont="1" applyFill="1" applyBorder="1"/>
    <xf numFmtId="3" fontId="0" fillId="5" borderId="22" xfId="0" applyNumberFormat="1" applyFill="1" applyBorder="1"/>
    <xf numFmtId="0" fontId="0" fillId="5" borderId="11" xfId="0" applyFill="1" applyBorder="1"/>
    <xf numFmtId="165" fontId="0" fillId="5" borderId="12" xfId="0" applyNumberFormat="1" applyFill="1" applyBorder="1"/>
    <xf numFmtId="165" fontId="0" fillId="5" borderId="30" xfId="0" applyNumberFormat="1" applyFill="1" applyBorder="1"/>
    <xf numFmtId="9" fontId="0" fillId="5" borderId="22" xfId="2" applyFont="1" applyFill="1" applyBorder="1"/>
    <xf numFmtId="165" fontId="0" fillId="5" borderId="7" xfId="0" applyNumberFormat="1" applyFill="1" applyBorder="1"/>
    <xf numFmtId="165" fontId="0" fillId="5" borderId="31" xfId="0" applyNumberFormat="1" applyFill="1" applyBorder="1"/>
    <xf numFmtId="0" fontId="1" fillId="5" borderId="11" xfId="0" applyFont="1" applyFill="1" applyBorder="1"/>
    <xf numFmtId="165" fontId="1" fillId="5" borderId="12" xfId="0" applyNumberFormat="1" applyFont="1" applyFill="1" applyBorder="1"/>
    <xf numFmtId="165" fontId="1" fillId="5" borderId="30" xfId="0" applyNumberFormat="1" applyFont="1" applyFill="1" applyBorder="1"/>
    <xf numFmtId="0" fontId="0" fillId="5" borderId="6" xfId="0" applyFont="1" applyFill="1" applyBorder="1"/>
    <xf numFmtId="165" fontId="0" fillId="5" borderId="7" xfId="0" applyNumberFormat="1" applyFont="1" applyFill="1" applyBorder="1"/>
    <xf numFmtId="165" fontId="0" fillId="5" borderId="8" xfId="0" applyNumberFormat="1" applyFont="1" applyFill="1" applyBorder="1"/>
    <xf numFmtId="165" fontId="1" fillId="5" borderId="0" xfId="0" applyNumberFormat="1" applyFont="1" applyFill="1" applyBorder="1"/>
    <xf numFmtId="0" fontId="0" fillId="5" borderId="9" xfId="0" applyFont="1" applyFill="1" applyBorder="1"/>
    <xf numFmtId="1" fontId="0" fillId="5" borderId="1" xfId="0" applyNumberFormat="1" applyFont="1" applyFill="1" applyBorder="1"/>
    <xf numFmtId="1" fontId="0" fillId="5" borderId="10" xfId="0" applyNumberFormat="1" applyFont="1" applyFill="1" applyBorder="1"/>
    <xf numFmtId="0" fontId="0" fillId="5" borderId="11" xfId="0" applyFont="1" applyFill="1" applyBorder="1"/>
    <xf numFmtId="164" fontId="0" fillId="5" borderId="12" xfId="0" applyNumberFormat="1" applyFont="1" applyFill="1" applyBorder="1"/>
    <xf numFmtId="164" fontId="0" fillId="5" borderId="13" xfId="0" applyNumberFormat="1" applyFont="1" applyFill="1" applyBorder="1"/>
    <xf numFmtId="0" fontId="0" fillId="5" borderId="8" xfId="0" applyFill="1" applyBorder="1"/>
    <xf numFmtId="165" fontId="0" fillId="5" borderId="1" xfId="0" applyNumberFormat="1" applyFill="1" applyBorder="1"/>
    <xf numFmtId="165" fontId="0" fillId="5" borderId="10" xfId="0" applyNumberFormat="1" applyFill="1" applyBorder="1"/>
    <xf numFmtId="165" fontId="0" fillId="5" borderId="13" xfId="0" applyNumberFormat="1" applyFill="1" applyBorder="1"/>
    <xf numFmtId="3" fontId="0" fillId="5" borderId="7" xfId="0" applyNumberFormat="1" applyFill="1" applyBorder="1"/>
    <xf numFmtId="0" fontId="0" fillId="5" borderId="4" xfId="0" applyFill="1" applyBorder="1"/>
    <xf numFmtId="165" fontId="0" fillId="5" borderId="4" xfId="0" applyNumberFormat="1" applyFill="1" applyBorder="1"/>
    <xf numFmtId="165" fontId="1" fillId="5" borderId="5" xfId="0" applyNumberFormat="1" applyFont="1" applyFill="1" applyBorder="1"/>
    <xf numFmtId="44" fontId="0" fillId="5" borderId="12" xfId="1" applyFont="1" applyFill="1" applyBorder="1"/>
    <xf numFmtId="44" fontId="0" fillId="5" borderId="13" xfId="1" applyFont="1" applyFill="1" applyBorder="1"/>
    <xf numFmtId="0" fontId="0" fillId="5" borderId="17" xfId="0" applyFill="1" applyBorder="1"/>
    <xf numFmtId="0" fontId="1" fillId="5" borderId="5" xfId="0" applyFont="1" applyFill="1" applyBorder="1" applyAlignment="1">
      <alignment wrapText="1"/>
    </xf>
    <xf numFmtId="1" fontId="0" fillId="5" borderId="7" xfId="0" applyNumberFormat="1" applyFill="1" applyBorder="1"/>
    <xf numFmtId="172" fontId="0" fillId="5" borderId="7" xfId="0" applyNumberFormat="1" applyFill="1" applyBorder="1"/>
    <xf numFmtId="172" fontId="0" fillId="5" borderId="8" xfId="0" applyNumberFormat="1" applyFill="1" applyBorder="1"/>
    <xf numFmtId="164" fontId="0" fillId="5" borderId="2" xfId="0" applyNumberForma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164" fontId="0" fillId="5" borderId="22" xfId="0" applyNumberFormat="1" applyFill="1" applyBorder="1" applyAlignment="1">
      <alignment horizontal="center"/>
    </xf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4" fontId="0" fillId="5" borderId="18" xfId="0" applyNumberFormat="1" applyFill="1" applyBorder="1"/>
    <xf numFmtId="164" fontId="0" fillId="5" borderId="33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0" fontId="0" fillId="5" borderId="3" xfId="0" applyFill="1" applyBorder="1"/>
    <xf numFmtId="164" fontId="0" fillId="5" borderId="3" xfId="0" applyNumberFormat="1" applyFill="1" applyBorder="1"/>
    <xf numFmtId="0" fontId="1" fillId="5" borderId="4" xfId="0" applyFont="1" applyFill="1" applyBorder="1"/>
    <xf numFmtId="164" fontId="1" fillId="5" borderId="4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'PlantWide OH'!$G$34</c:f>
              <c:strCache>
                <c:ptCount val="1"/>
                <c:pt idx="0">
                  <c:v>Direct Cost</c:v>
                </c:pt>
              </c:strCache>
            </c:strRef>
          </c:tx>
          <c:invertIfNegative val="0"/>
          <c:cat>
            <c:strRef>
              <c:f>'PlantWide OH'!$H$33:$I$33</c:f>
              <c:strCache>
                <c:ptCount val="2"/>
                <c:pt idx="0">
                  <c:v>BB</c:v>
                </c:pt>
                <c:pt idx="1">
                  <c:v>LL</c:v>
                </c:pt>
              </c:strCache>
            </c:strRef>
          </c:cat>
          <c:val>
            <c:numRef>
              <c:f>'PlantWide OH'!$H$34:$I$34</c:f>
              <c:numCache>
                <c:formatCode>"$"#,##0.00</c:formatCode>
                <c:ptCount val="2"/>
                <c:pt idx="0">
                  <c:v>13.5</c:v>
                </c:pt>
                <c:pt idx="1">
                  <c:v>5.3999999999999995</c:v>
                </c:pt>
              </c:numCache>
            </c:numRef>
          </c:val>
        </c:ser>
        <c:ser>
          <c:idx val="1"/>
          <c:order val="1"/>
          <c:tx>
            <c:strRef>
              <c:f>'PlantWide OH'!$G$35</c:f>
              <c:strCache>
                <c:ptCount val="1"/>
                <c:pt idx="0">
                  <c:v>OH Cost</c:v>
                </c:pt>
              </c:strCache>
            </c:strRef>
          </c:tx>
          <c:invertIfNegative val="0"/>
          <c:cat>
            <c:strRef>
              <c:f>'PlantWide OH'!$H$33:$I$33</c:f>
              <c:strCache>
                <c:ptCount val="2"/>
                <c:pt idx="0">
                  <c:v>BB</c:v>
                </c:pt>
                <c:pt idx="1">
                  <c:v>LL</c:v>
                </c:pt>
              </c:strCache>
            </c:strRef>
          </c:cat>
          <c:val>
            <c:numRef>
              <c:f>'PlantWide OH'!$H$35:$I$35</c:f>
              <c:numCache>
                <c:formatCode>"$"#,##0.00</c:formatCode>
                <c:ptCount val="2"/>
                <c:pt idx="0">
                  <c:v>4.8979999999999997</c:v>
                </c:pt>
                <c:pt idx="1">
                  <c:v>2.6938999999999997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268544"/>
        <c:axId val="50019648"/>
      </c:barChart>
      <c:catAx>
        <c:axId val="60268544"/>
        <c:scaling>
          <c:orientation val="minMax"/>
        </c:scaling>
        <c:delete val="0"/>
        <c:axPos val="b"/>
        <c:majorTickMark val="out"/>
        <c:minorTickMark val="none"/>
        <c:tickLblPos val="nextTo"/>
        <c:crossAx val="50019648"/>
        <c:crosses val="autoZero"/>
        <c:auto val="1"/>
        <c:lblAlgn val="ctr"/>
        <c:lblOffset val="100"/>
        <c:noMultiLvlLbl val="0"/>
      </c:catAx>
      <c:valAx>
        <c:axId val="50019648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6026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385762</xdr:colOff>
      <xdr:row>16</xdr:row>
      <xdr:rowOff>104775</xdr:rowOff>
    </xdr:from>
    <xdr:to>
      <xdr:col>17</xdr:col>
      <xdr:colOff>80962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0"/>
  <sheetViews>
    <sheetView workbookViewId="0">
      <selection activeCell="C10" sqref="C10:F22"/>
    </sheetView>
  </sheetViews>
  <sheetFormatPr defaultRowHeight="15" x14ac:dyDescent="0.25"/>
  <cols>
    <col min="3" max="3" width="22.5703125" bestFit="1" customWidth="1"/>
    <col min="4" max="4" width="12.85546875" style="1" bestFit="1" customWidth="1"/>
    <col min="5" max="7" width="11.140625" bestFit="1" customWidth="1"/>
    <col min="8" max="8" width="12.7109375" bestFit="1" customWidth="1"/>
    <col min="9" max="9" width="21.85546875" bestFit="1" customWidth="1"/>
    <col min="10" max="10" width="11.140625" bestFit="1" customWidth="1"/>
    <col min="11" max="11" width="17.7109375" bestFit="1" customWidth="1"/>
    <col min="12" max="12" width="17.42578125" bestFit="1" customWidth="1"/>
  </cols>
  <sheetData>
    <row r="3" spans="3:12" x14ac:dyDescent="0.25">
      <c r="E3" s="8" t="s">
        <v>33</v>
      </c>
    </row>
    <row r="4" spans="3:12" x14ac:dyDescent="0.25">
      <c r="C4" s="3" t="s">
        <v>1</v>
      </c>
      <c r="D4" s="12">
        <v>1200000</v>
      </c>
      <c r="E4" s="3"/>
      <c r="I4" s="8" t="s">
        <v>20</v>
      </c>
      <c r="J4" s="8" t="s">
        <v>25</v>
      </c>
      <c r="K4" s="8" t="s">
        <v>26</v>
      </c>
      <c r="L4" s="8" t="s">
        <v>27</v>
      </c>
    </row>
    <row r="5" spans="3:12" x14ac:dyDescent="0.25">
      <c r="C5" s="3" t="s">
        <v>0</v>
      </c>
      <c r="D5" s="13">
        <v>49000</v>
      </c>
      <c r="E5" s="9">
        <f>D5/D$8*D$4</f>
        <v>594419.73311767087</v>
      </c>
      <c r="I5" s="3" t="s">
        <v>18</v>
      </c>
      <c r="J5" s="4">
        <v>160000</v>
      </c>
      <c r="K5" s="3" t="s">
        <v>28</v>
      </c>
      <c r="L5" s="3" t="s">
        <v>16</v>
      </c>
    </row>
    <row r="6" spans="3:12" x14ac:dyDescent="0.25">
      <c r="C6" s="3" t="s">
        <v>2</v>
      </c>
      <c r="D6" s="13">
        <v>49400</v>
      </c>
      <c r="E6" s="4">
        <f t="shared" ref="E6:E7" si="0">D6/D$8*D$4</f>
        <v>599272.13910230494</v>
      </c>
      <c r="I6" s="3" t="s">
        <v>19</v>
      </c>
      <c r="J6" s="4">
        <v>400000</v>
      </c>
      <c r="K6" s="3" t="s">
        <v>29</v>
      </c>
      <c r="L6" s="3" t="s">
        <v>17</v>
      </c>
    </row>
    <row r="7" spans="3:12" x14ac:dyDescent="0.25">
      <c r="C7" s="3" t="s">
        <v>3</v>
      </c>
      <c r="D7" s="13">
        <v>520</v>
      </c>
      <c r="E7" s="4">
        <f t="shared" si="0"/>
        <v>6308.1277800242624</v>
      </c>
      <c r="I7" s="3" t="s">
        <v>21</v>
      </c>
      <c r="J7" s="4">
        <v>280000</v>
      </c>
      <c r="K7" s="3" t="s">
        <v>29</v>
      </c>
      <c r="L7" s="3" t="s">
        <v>17</v>
      </c>
    </row>
    <row r="8" spans="3:12" x14ac:dyDescent="0.25">
      <c r="C8" s="11" t="s">
        <v>34</v>
      </c>
      <c r="D8" s="7">
        <f>SUM(D5:D7)</f>
        <v>98920</v>
      </c>
      <c r="I8" s="3" t="s">
        <v>22</v>
      </c>
      <c r="J8" s="4">
        <v>160000</v>
      </c>
      <c r="K8" s="3" t="s">
        <v>30</v>
      </c>
      <c r="L8" s="3" t="s">
        <v>32</v>
      </c>
    </row>
    <row r="9" spans="3:12" x14ac:dyDescent="0.25">
      <c r="I9" s="3" t="s">
        <v>23</v>
      </c>
      <c r="J9" s="4">
        <v>160000</v>
      </c>
      <c r="K9" s="3" t="s">
        <v>31</v>
      </c>
      <c r="L9" s="3" t="s">
        <v>15</v>
      </c>
    </row>
    <row r="10" spans="3:12" x14ac:dyDescent="0.25">
      <c r="C10" s="6" t="s">
        <v>4</v>
      </c>
      <c r="I10" s="3" t="s">
        <v>24</v>
      </c>
      <c r="J10" s="4">
        <v>40000</v>
      </c>
      <c r="K10" s="3" t="s">
        <v>30</v>
      </c>
      <c r="L10" s="3" t="s">
        <v>16</v>
      </c>
    </row>
    <row r="11" spans="3:12" x14ac:dyDescent="0.25">
      <c r="C11" s="3"/>
      <c r="D11" s="7" t="s">
        <v>9</v>
      </c>
      <c r="E11" s="8" t="s">
        <v>10</v>
      </c>
      <c r="F11" s="8" t="s">
        <v>11</v>
      </c>
      <c r="J11" s="2">
        <f>SUM(J5:J10)</f>
        <v>1200000</v>
      </c>
    </row>
    <row r="12" spans="3:12" x14ac:dyDescent="0.25">
      <c r="C12" s="3" t="s">
        <v>5</v>
      </c>
      <c r="D12" s="5">
        <v>80</v>
      </c>
      <c r="E12" s="3">
        <v>120</v>
      </c>
      <c r="F12" s="5">
        <f>SUM(D12:E12)</f>
        <v>200</v>
      </c>
    </row>
    <row r="13" spans="3:12" x14ac:dyDescent="0.25">
      <c r="C13" s="3" t="s">
        <v>6</v>
      </c>
      <c r="D13" s="5">
        <v>160</v>
      </c>
      <c r="E13" s="3">
        <v>120</v>
      </c>
      <c r="F13" s="5">
        <f>SUM(D13:E13)</f>
        <v>280</v>
      </c>
    </row>
    <row r="14" spans="3:12" x14ac:dyDescent="0.25">
      <c r="C14" s="3" t="s">
        <v>7</v>
      </c>
      <c r="D14" s="5">
        <v>3</v>
      </c>
      <c r="E14" s="3">
        <v>1</v>
      </c>
      <c r="F14" s="5">
        <f>SUM(D14:E14)</f>
        <v>4</v>
      </c>
    </row>
    <row r="15" spans="3:12" x14ac:dyDescent="0.25">
      <c r="C15" s="3" t="s">
        <v>8</v>
      </c>
      <c r="D15" s="4">
        <v>7500</v>
      </c>
      <c r="E15" s="4">
        <v>6000</v>
      </c>
      <c r="F15" s="4">
        <f>SUM(D15:E15)</f>
        <v>13500</v>
      </c>
    </row>
    <row r="17" spans="3:8" x14ac:dyDescent="0.25">
      <c r="C17" s="6" t="s">
        <v>12</v>
      </c>
      <c r="D17" s="10"/>
      <c r="E17" s="6"/>
      <c r="F17" s="6"/>
    </row>
    <row r="18" spans="3:8" x14ac:dyDescent="0.25">
      <c r="C18" s="8"/>
      <c r="D18" s="7" t="s">
        <v>9</v>
      </c>
      <c r="E18" s="8" t="s">
        <v>10</v>
      </c>
      <c r="F18" s="8" t="s">
        <v>11</v>
      </c>
    </row>
    <row r="19" spans="3:8" x14ac:dyDescent="0.25">
      <c r="C19" s="3" t="s">
        <v>5</v>
      </c>
      <c r="D19" s="5">
        <v>150</v>
      </c>
      <c r="E19" s="3">
        <v>180</v>
      </c>
      <c r="F19" s="3">
        <v>330</v>
      </c>
    </row>
    <row r="20" spans="3:8" x14ac:dyDescent="0.25">
      <c r="C20" s="3" t="s">
        <v>6</v>
      </c>
      <c r="D20" s="5">
        <v>150</v>
      </c>
      <c r="E20" s="3">
        <v>120</v>
      </c>
      <c r="F20" s="3">
        <v>270</v>
      </c>
    </row>
    <row r="21" spans="3:8" x14ac:dyDescent="0.25">
      <c r="C21" s="3" t="s">
        <v>7</v>
      </c>
      <c r="D21" s="5">
        <v>1</v>
      </c>
      <c r="E21" s="3">
        <v>1</v>
      </c>
      <c r="F21" s="3">
        <v>2</v>
      </c>
    </row>
    <row r="22" spans="3:8" x14ac:dyDescent="0.25">
      <c r="C22" s="3" t="s">
        <v>8</v>
      </c>
      <c r="D22" s="4">
        <v>9000</v>
      </c>
      <c r="E22" s="4">
        <v>7200</v>
      </c>
      <c r="F22" s="4">
        <v>16200</v>
      </c>
    </row>
    <row r="25" spans="3:8" x14ac:dyDescent="0.25">
      <c r="C25" s="6" t="s">
        <v>13</v>
      </c>
      <c r="D25" s="10"/>
      <c r="E25" s="6"/>
      <c r="F25" s="6"/>
      <c r="G25" s="6"/>
      <c r="H25" s="6"/>
    </row>
    <row r="26" spans="3:8" x14ac:dyDescent="0.25">
      <c r="C26" s="8"/>
      <c r="D26" s="7" t="s">
        <v>18</v>
      </c>
      <c r="E26" s="8" t="s">
        <v>19</v>
      </c>
      <c r="F26" s="8" t="s">
        <v>9</v>
      </c>
      <c r="G26" s="8" t="s">
        <v>10</v>
      </c>
      <c r="H26" s="8" t="s">
        <v>11</v>
      </c>
    </row>
    <row r="27" spans="3:8" x14ac:dyDescent="0.25">
      <c r="C27" s="3" t="s">
        <v>14</v>
      </c>
      <c r="D27" s="4">
        <v>160000</v>
      </c>
      <c r="E27" s="4">
        <v>400000</v>
      </c>
      <c r="F27" s="4">
        <v>440000</v>
      </c>
      <c r="G27" s="4">
        <v>200000</v>
      </c>
      <c r="H27" s="4">
        <f>SUM(D27:G27)</f>
        <v>1200000</v>
      </c>
    </row>
    <row r="28" spans="3:8" x14ac:dyDescent="0.25">
      <c r="C28" s="3" t="s">
        <v>15</v>
      </c>
      <c r="D28" s="5"/>
      <c r="E28" s="3"/>
      <c r="F28" s="3">
        <v>21400</v>
      </c>
      <c r="G28" s="3">
        <v>27600</v>
      </c>
      <c r="H28" s="5">
        <f>SUM(D28:G28)</f>
        <v>49000</v>
      </c>
    </row>
    <row r="29" spans="3:8" x14ac:dyDescent="0.25">
      <c r="C29" s="3" t="s">
        <v>16</v>
      </c>
      <c r="D29" s="5"/>
      <c r="E29" s="3"/>
      <c r="F29" s="3">
        <v>27800</v>
      </c>
      <c r="G29" s="3">
        <v>21600</v>
      </c>
      <c r="H29" s="5">
        <f>SUM(D29:G29)</f>
        <v>49400</v>
      </c>
    </row>
    <row r="30" spans="3:8" x14ac:dyDescent="0.25">
      <c r="C30" s="3" t="s">
        <v>17</v>
      </c>
      <c r="D30" s="5"/>
      <c r="E30" s="3"/>
      <c r="F30" s="3">
        <v>340</v>
      </c>
      <c r="G30" s="3">
        <v>180</v>
      </c>
      <c r="H30" s="5">
        <f>SUM(D30:G30)</f>
        <v>520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6"/>
  <sheetViews>
    <sheetView topLeftCell="A4" workbookViewId="0">
      <selection activeCell="E33" sqref="E33"/>
    </sheetView>
  </sheetViews>
  <sheetFormatPr defaultRowHeight="15" x14ac:dyDescent="0.25"/>
  <cols>
    <col min="2" max="2" width="22.5703125" bestFit="1" customWidth="1"/>
    <col min="3" max="3" width="11.7109375" customWidth="1"/>
    <col min="4" max="4" width="13.85546875" bestFit="1" customWidth="1"/>
    <col min="5" max="5" width="13.85546875" customWidth="1"/>
    <col min="6" max="6" width="11.7109375" customWidth="1"/>
    <col min="7" max="7" width="18.5703125" customWidth="1"/>
    <col min="8" max="9" width="11.28515625" customWidth="1"/>
  </cols>
  <sheetData>
    <row r="7" spans="2:9" x14ac:dyDescent="0.25">
      <c r="C7" s="1"/>
      <c r="D7" s="8" t="s">
        <v>33</v>
      </c>
      <c r="E7" s="24"/>
    </row>
    <row r="8" spans="2:9" x14ac:dyDescent="0.25">
      <c r="B8" s="3" t="s">
        <v>1</v>
      </c>
      <c r="C8" s="4">
        <v>1200000</v>
      </c>
      <c r="D8" s="9">
        <f>C8/C9</f>
        <v>24.489795918367346</v>
      </c>
      <c r="E8" s="25"/>
    </row>
    <row r="9" spans="2:9" x14ac:dyDescent="0.25">
      <c r="B9" s="3" t="s">
        <v>0</v>
      </c>
      <c r="C9" s="5">
        <v>49000</v>
      </c>
      <c r="D9" s="4"/>
      <c r="E9" s="26"/>
    </row>
    <row r="10" spans="2:9" x14ac:dyDescent="0.25">
      <c r="B10" s="8" t="s">
        <v>36</v>
      </c>
      <c r="C10" s="14">
        <f>C8/C9</f>
        <v>24.489795918367346</v>
      </c>
      <c r="D10" s="4"/>
      <c r="E10" s="26"/>
    </row>
    <row r="11" spans="2:9" x14ac:dyDescent="0.25">
      <c r="B11" s="3" t="s">
        <v>2</v>
      </c>
      <c r="C11" s="13">
        <v>49400</v>
      </c>
      <c r="D11" s="4"/>
      <c r="E11" s="26"/>
    </row>
    <row r="12" spans="2:9" x14ac:dyDescent="0.25">
      <c r="B12" s="3" t="s">
        <v>3</v>
      </c>
      <c r="C12" s="13">
        <v>520</v>
      </c>
      <c r="D12" s="4"/>
      <c r="E12" s="26"/>
    </row>
    <row r="13" spans="2:9" x14ac:dyDescent="0.25">
      <c r="B13" s="11" t="s">
        <v>34</v>
      </c>
      <c r="C13" s="7">
        <f>SUM(C9:C12)</f>
        <v>98944.489795918373</v>
      </c>
    </row>
    <row r="14" spans="2:9" x14ac:dyDescent="0.25">
      <c r="C14" s="1"/>
    </row>
    <row r="16" spans="2:9" x14ac:dyDescent="0.25">
      <c r="H16" s="8" t="s">
        <v>39</v>
      </c>
      <c r="I16" s="8" t="s">
        <v>40</v>
      </c>
    </row>
    <row r="17" spans="2:9" x14ac:dyDescent="0.25">
      <c r="G17" s="3" t="s">
        <v>37</v>
      </c>
      <c r="H17" s="3">
        <v>200</v>
      </c>
      <c r="I17" s="3">
        <v>330</v>
      </c>
    </row>
    <row r="18" spans="2:9" x14ac:dyDescent="0.25">
      <c r="G18" s="3" t="s">
        <v>41</v>
      </c>
      <c r="H18" s="9">
        <f>H17*24.49</f>
        <v>4898</v>
      </c>
      <c r="I18" s="9">
        <f>I17*24.49</f>
        <v>8081.7</v>
      </c>
    </row>
    <row r="19" spans="2:9" x14ac:dyDescent="0.25">
      <c r="G19" s="3" t="s">
        <v>42</v>
      </c>
      <c r="H19" s="9">
        <v>13500</v>
      </c>
      <c r="I19" s="9">
        <v>16200</v>
      </c>
    </row>
    <row r="20" spans="2:9" ht="15.75" thickBot="1" x14ac:dyDescent="0.3">
      <c r="C20" s="8" t="s">
        <v>39</v>
      </c>
      <c r="D20" s="8" t="s">
        <v>40</v>
      </c>
      <c r="E20" s="8" t="s">
        <v>35</v>
      </c>
      <c r="G20" s="16" t="s">
        <v>43</v>
      </c>
      <c r="H20" s="17">
        <f>H18+H19</f>
        <v>18398</v>
      </c>
      <c r="I20" s="17">
        <f>I18+I19</f>
        <v>24281.7</v>
      </c>
    </row>
    <row r="21" spans="2:9" ht="15.75" thickTop="1" x14ac:dyDescent="0.25">
      <c r="B21" s="3" t="s">
        <v>48</v>
      </c>
      <c r="C21" s="3">
        <v>200</v>
      </c>
      <c r="D21" s="3">
        <v>330</v>
      </c>
      <c r="E21" s="3">
        <f>SUM(C21:D21)</f>
        <v>530</v>
      </c>
    </row>
    <row r="22" spans="2:9" x14ac:dyDescent="0.25">
      <c r="B22" s="3" t="s">
        <v>41</v>
      </c>
      <c r="C22" s="9">
        <f>C21*24.49</f>
        <v>4898</v>
      </c>
      <c r="D22" s="9">
        <f>D21*24.49</f>
        <v>8081.7</v>
      </c>
      <c r="E22" s="9">
        <f>SUM(C22:D22)</f>
        <v>12979.7</v>
      </c>
      <c r="G22" s="3" t="s">
        <v>44</v>
      </c>
      <c r="H22" s="3">
        <v>1000</v>
      </c>
      <c r="I22" s="3">
        <v>3000</v>
      </c>
    </row>
    <row r="23" spans="2:9" x14ac:dyDescent="0.25">
      <c r="B23" t="s">
        <v>49</v>
      </c>
      <c r="C23">
        <v>1000</v>
      </c>
      <c r="D23">
        <v>3000</v>
      </c>
      <c r="G23" s="8" t="s">
        <v>38</v>
      </c>
      <c r="H23" s="14">
        <f>H20/H22</f>
        <v>18.398</v>
      </c>
      <c r="I23" s="14">
        <f>I20/I22</f>
        <v>8.0938999999999997</v>
      </c>
    </row>
    <row r="24" spans="2:9" x14ac:dyDescent="0.25">
      <c r="B24" t="s">
        <v>50</v>
      </c>
    </row>
    <row r="28" spans="2:9" x14ac:dyDescent="0.25">
      <c r="H28" s="8" t="s">
        <v>39</v>
      </c>
      <c r="I28" s="8" t="s">
        <v>40</v>
      </c>
    </row>
    <row r="29" spans="2:9" x14ac:dyDescent="0.25">
      <c r="G29" s="3" t="s">
        <v>45</v>
      </c>
      <c r="H29" s="18">
        <f>H18/H20</f>
        <v>0.26622458962930751</v>
      </c>
      <c r="I29" s="18">
        <f>I18/I20</f>
        <v>0.33283089734244303</v>
      </c>
    </row>
    <row r="30" spans="2:9" x14ac:dyDescent="0.25">
      <c r="G30" s="3" t="s">
        <v>46</v>
      </c>
      <c r="H30" s="18">
        <f>H19/H20</f>
        <v>0.73377541037069249</v>
      </c>
      <c r="I30" s="18">
        <f>I19/I20</f>
        <v>0.66716910265755691</v>
      </c>
    </row>
    <row r="31" spans="2:9" ht="15.75" thickBot="1" x14ac:dyDescent="0.3">
      <c r="G31" s="16" t="s">
        <v>11</v>
      </c>
      <c r="H31" s="19">
        <f>H29+H30</f>
        <v>1</v>
      </c>
      <c r="I31" s="19">
        <f>I29+I30</f>
        <v>1</v>
      </c>
    </row>
    <row r="32" spans="2:9" ht="15.75" thickTop="1" x14ac:dyDescent="0.25"/>
    <row r="33" spans="7:9" x14ac:dyDescent="0.25">
      <c r="H33" s="8" t="s">
        <v>39</v>
      </c>
      <c r="I33" s="8" t="s">
        <v>40</v>
      </c>
    </row>
    <row r="34" spans="7:9" x14ac:dyDescent="0.25">
      <c r="G34" s="22" t="s">
        <v>42</v>
      </c>
      <c r="H34" s="23">
        <f>H36*H30</f>
        <v>13.5</v>
      </c>
      <c r="I34" s="23">
        <f>I36*I30</f>
        <v>5.3999999999999995</v>
      </c>
    </row>
    <row r="35" spans="7:9" ht="15.75" thickBot="1" x14ac:dyDescent="0.3">
      <c r="G35" s="16" t="s">
        <v>47</v>
      </c>
      <c r="H35" s="17">
        <f>H36*H29</f>
        <v>4.8979999999999997</v>
      </c>
      <c r="I35" s="17">
        <f>I36*I29</f>
        <v>2.6938999999999997</v>
      </c>
    </row>
    <row r="36" spans="7:9" ht="15.75" thickTop="1" x14ac:dyDescent="0.25">
      <c r="G36" s="20" t="s">
        <v>38</v>
      </c>
      <c r="H36" s="21">
        <f>H23</f>
        <v>18.398</v>
      </c>
      <c r="I36" s="21">
        <f>I23</f>
        <v>8.0938999999999997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86"/>
  <sheetViews>
    <sheetView topLeftCell="F49" zoomScaleNormal="100" workbookViewId="0">
      <selection activeCell="L69" sqref="J59:L69"/>
    </sheetView>
  </sheetViews>
  <sheetFormatPr defaultRowHeight="15" x14ac:dyDescent="0.25"/>
  <cols>
    <col min="3" max="3" width="21.140625" bestFit="1" customWidth="1"/>
    <col min="4" max="4" width="12.5703125" customWidth="1"/>
    <col min="5" max="5" width="27.5703125" customWidth="1"/>
    <col min="6" max="8" width="12.5703125" customWidth="1"/>
    <col min="9" max="9" width="12.85546875" customWidth="1"/>
    <col min="10" max="10" width="18.7109375" bestFit="1" customWidth="1"/>
    <col min="11" max="12" width="13.5703125" customWidth="1"/>
    <col min="13" max="13" width="16.140625" bestFit="1" customWidth="1"/>
    <col min="14" max="14" width="10.140625" customWidth="1"/>
  </cols>
  <sheetData>
    <row r="3" spans="3:14" x14ac:dyDescent="0.25">
      <c r="C3" s="6" t="s">
        <v>4</v>
      </c>
      <c r="D3" s="1"/>
    </row>
    <row r="4" spans="3:14" x14ac:dyDescent="0.25">
      <c r="C4" s="3"/>
      <c r="D4" s="7" t="s">
        <v>9</v>
      </c>
      <c r="E4" s="8" t="s">
        <v>10</v>
      </c>
      <c r="F4" s="8" t="s">
        <v>11</v>
      </c>
    </row>
    <row r="5" spans="3:14" x14ac:dyDescent="0.25">
      <c r="C5" s="3" t="s">
        <v>5</v>
      </c>
      <c r="D5" s="5">
        <v>80</v>
      </c>
      <c r="E5" s="3">
        <v>120</v>
      </c>
      <c r="F5" s="5">
        <f>SUM(D5:E5)</f>
        <v>200</v>
      </c>
      <c r="K5" s="47" t="s">
        <v>58</v>
      </c>
      <c r="L5" s="47"/>
      <c r="M5" s="50" t="s">
        <v>60</v>
      </c>
      <c r="N5" s="50"/>
    </row>
    <row r="6" spans="3:14" ht="15.75" thickBot="1" x14ac:dyDescent="0.3">
      <c r="C6" s="3" t="s">
        <v>6</v>
      </c>
      <c r="D6" s="5">
        <v>160</v>
      </c>
      <c r="E6" s="3">
        <v>120</v>
      </c>
      <c r="F6" s="5">
        <f>SUM(D6:E6)</f>
        <v>280</v>
      </c>
      <c r="K6" s="48" t="s">
        <v>61</v>
      </c>
      <c r="L6" s="48" t="s">
        <v>62</v>
      </c>
      <c r="M6" s="51" t="s">
        <v>70</v>
      </c>
      <c r="N6" s="51" t="s">
        <v>62</v>
      </c>
    </row>
    <row r="7" spans="3:14" x14ac:dyDescent="0.25">
      <c r="C7" s="3" t="s">
        <v>7</v>
      </c>
      <c r="D7" s="5">
        <v>3</v>
      </c>
      <c r="E7" s="3">
        <v>1</v>
      </c>
      <c r="F7" s="5">
        <f>SUM(D7:E7)</f>
        <v>4</v>
      </c>
      <c r="I7" s="40" t="s">
        <v>65</v>
      </c>
      <c r="J7" s="32" t="s">
        <v>53</v>
      </c>
      <c r="K7" s="49">
        <v>769.23076923076928</v>
      </c>
      <c r="L7" s="49"/>
      <c r="M7" s="52">
        <f>K7</f>
        <v>769.23076923076928</v>
      </c>
      <c r="N7" s="53"/>
    </row>
    <row r="8" spans="3:14" x14ac:dyDescent="0.25">
      <c r="C8" s="3" t="s">
        <v>8</v>
      </c>
      <c r="D8" s="4">
        <v>7500</v>
      </c>
      <c r="E8" s="4">
        <v>6000</v>
      </c>
      <c r="F8" s="4">
        <f>SUM(D8:E8)</f>
        <v>13500</v>
      </c>
      <c r="I8" s="33"/>
      <c r="J8" s="22" t="s">
        <v>56</v>
      </c>
      <c r="K8" s="37">
        <f>F7</f>
        <v>4</v>
      </c>
      <c r="L8" s="38">
        <f>K8/1000</f>
        <v>4.0000000000000001E-3</v>
      </c>
      <c r="M8" s="54">
        <f>F14</f>
        <v>2</v>
      </c>
      <c r="N8" s="55">
        <f>M8/3000</f>
        <v>6.6666666666666664E-4</v>
      </c>
    </row>
    <row r="9" spans="3:14" x14ac:dyDescent="0.25">
      <c r="D9" s="1"/>
      <c r="I9" s="33"/>
      <c r="J9" s="22" t="s">
        <v>59</v>
      </c>
      <c r="K9" s="36">
        <f>K7*K8</f>
        <v>3076.9230769230771</v>
      </c>
      <c r="L9" s="36">
        <f>K9/1000</f>
        <v>3.0769230769230771</v>
      </c>
      <c r="M9" s="56">
        <f>M7*M8</f>
        <v>1538.4615384615386</v>
      </c>
      <c r="N9" s="57">
        <f t="shared" ref="N9:N11" si="0">M9/3000</f>
        <v>0.51282051282051289</v>
      </c>
    </row>
    <row r="10" spans="3:14" ht="15.75" thickBot="1" x14ac:dyDescent="0.3">
      <c r="C10" s="6" t="s">
        <v>12</v>
      </c>
      <c r="D10" s="10"/>
      <c r="E10" s="6"/>
      <c r="F10" s="6"/>
      <c r="I10" s="33"/>
      <c r="J10" s="35" t="s">
        <v>42</v>
      </c>
      <c r="K10" s="64">
        <f>0</f>
        <v>0</v>
      </c>
      <c r="L10" s="65">
        <f>K10/1000</f>
        <v>0</v>
      </c>
      <c r="M10" s="66">
        <f>0</f>
        <v>0</v>
      </c>
      <c r="N10" s="71">
        <f t="shared" si="0"/>
        <v>0</v>
      </c>
    </row>
    <row r="11" spans="3:14" ht="16.5" thickTop="1" thickBot="1" x14ac:dyDescent="0.3">
      <c r="C11" s="8"/>
      <c r="D11" s="7" t="s">
        <v>9</v>
      </c>
      <c r="E11" s="8" t="s">
        <v>10</v>
      </c>
      <c r="F11" s="8" t="s">
        <v>11</v>
      </c>
      <c r="I11" s="34"/>
      <c r="J11" s="41" t="s">
        <v>69</v>
      </c>
      <c r="K11" s="62">
        <f>SUM(K9:K10)</f>
        <v>3076.9230769230771</v>
      </c>
      <c r="L11" s="62">
        <f>K11/1000</f>
        <v>3.0769230769230771</v>
      </c>
      <c r="M11" s="63">
        <f>SUM(M9:M10)</f>
        <v>1538.4615384615386</v>
      </c>
      <c r="N11" s="72">
        <f t="shared" si="0"/>
        <v>0.51282051282051289</v>
      </c>
    </row>
    <row r="12" spans="3:14" x14ac:dyDescent="0.25">
      <c r="C12" s="3" t="s">
        <v>5</v>
      </c>
      <c r="D12" s="5">
        <v>150</v>
      </c>
      <c r="E12" s="3">
        <v>180</v>
      </c>
      <c r="F12" s="3">
        <v>330</v>
      </c>
      <c r="I12" s="42" t="s">
        <v>64</v>
      </c>
      <c r="J12" s="32" t="s">
        <v>53</v>
      </c>
      <c r="K12" s="49">
        <v>3.2388663967611335</v>
      </c>
      <c r="L12" s="49"/>
      <c r="M12" s="52">
        <f>K12</f>
        <v>3.2388663967611335</v>
      </c>
      <c r="N12" s="53"/>
    </row>
    <row r="13" spans="3:14" x14ac:dyDescent="0.25">
      <c r="C13" s="3" t="s">
        <v>6</v>
      </c>
      <c r="D13" s="5">
        <v>150</v>
      </c>
      <c r="E13" s="3">
        <v>120</v>
      </c>
      <c r="F13" s="3">
        <v>270</v>
      </c>
      <c r="I13" s="43"/>
      <c r="J13" s="22" t="s">
        <v>56</v>
      </c>
      <c r="K13" s="37">
        <f>F6</f>
        <v>280</v>
      </c>
      <c r="L13" s="38">
        <f>K13/1000</f>
        <v>0.28000000000000003</v>
      </c>
      <c r="M13" s="54">
        <f>F13</f>
        <v>270</v>
      </c>
      <c r="N13" s="55">
        <f>M13/3000</f>
        <v>0.09</v>
      </c>
    </row>
    <row r="14" spans="3:14" x14ac:dyDescent="0.25">
      <c r="C14" s="3" t="s">
        <v>7</v>
      </c>
      <c r="D14" s="5">
        <v>1</v>
      </c>
      <c r="E14" s="3">
        <v>1</v>
      </c>
      <c r="F14" s="3">
        <v>2</v>
      </c>
      <c r="I14" s="43"/>
      <c r="J14" s="22" t="s">
        <v>57</v>
      </c>
      <c r="K14" s="36">
        <f>K12*K13</f>
        <v>906.88259109311741</v>
      </c>
      <c r="L14" s="36">
        <f>K14/1000</f>
        <v>0.90688259109311742</v>
      </c>
      <c r="M14" s="56">
        <f>M12*M13</f>
        <v>874.49392712550605</v>
      </c>
      <c r="N14" s="57">
        <f t="shared" ref="N14:N16" si="1">M14/3000</f>
        <v>0.291497975708502</v>
      </c>
    </row>
    <row r="15" spans="3:14" ht="15.75" thickBot="1" x14ac:dyDescent="0.3">
      <c r="C15" s="3" t="s">
        <v>8</v>
      </c>
      <c r="D15" s="4">
        <v>9000</v>
      </c>
      <c r="E15" s="4">
        <v>7200</v>
      </c>
      <c r="F15" s="4">
        <v>16200</v>
      </c>
      <c r="I15" s="43"/>
      <c r="J15" s="35" t="s">
        <v>42</v>
      </c>
      <c r="K15" s="64">
        <f>0</f>
        <v>0</v>
      </c>
      <c r="L15" s="65">
        <f>K15/1000</f>
        <v>0</v>
      </c>
      <c r="M15" s="66">
        <f>0</f>
        <v>0</v>
      </c>
      <c r="N15" s="71">
        <f t="shared" si="1"/>
        <v>0</v>
      </c>
    </row>
    <row r="16" spans="3:14" ht="16.5" thickTop="1" thickBot="1" x14ac:dyDescent="0.3">
      <c r="D16" s="1"/>
      <c r="I16" s="44"/>
      <c r="J16" s="41" t="s">
        <v>69</v>
      </c>
      <c r="K16" s="62">
        <f>SUM(K14:K15)</f>
        <v>906.88259109311741</v>
      </c>
      <c r="L16" s="62">
        <f>K16/1000</f>
        <v>0.90688259109311742</v>
      </c>
      <c r="M16" s="63">
        <f>SUM(M14:M15)</f>
        <v>874.49392712550605</v>
      </c>
      <c r="N16" s="72">
        <f t="shared" si="1"/>
        <v>0.291497975708502</v>
      </c>
    </row>
    <row r="17" spans="3:14" x14ac:dyDescent="0.25">
      <c r="D17" s="1"/>
      <c r="I17" s="40" t="s">
        <v>66</v>
      </c>
      <c r="J17" s="32" t="s">
        <v>53</v>
      </c>
      <c r="K17" s="49">
        <v>8.9795918367346932</v>
      </c>
      <c r="L17" s="49"/>
      <c r="M17" s="52">
        <f>K17</f>
        <v>8.9795918367346932</v>
      </c>
      <c r="N17" s="53"/>
    </row>
    <row r="18" spans="3:14" x14ac:dyDescent="0.25">
      <c r="C18" s="6" t="s">
        <v>13</v>
      </c>
      <c r="D18" s="10"/>
      <c r="E18" s="6"/>
      <c r="F18" s="6"/>
      <c r="G18" s="6"/>
      <c r="H18" s="6"/>
      <c r="I18" s="45"/>
      <c r="J18" s="22" t="s">
        <v>56</v>
      </c>
      <c r="K18" s="37">
        <f>F5</f>
        <v>200</v>
      </c>
      <c r="L18" s="38">
        <f>K18/1000</f>
        <v>0.2</v>
      </c>
      <c r="M18" s="54">
        <f>F12</f>
        <v>330</v>
      </c>
      <c r="N18" s="55">
        <f>M18/3000</f>
        <v>0.11</v>
      </c>
    </row>
    <row r="19" spans="3:14" x14ac:dyDescent="0.25">
      <c r="C19" s="8"/>
      <c r="D19" s="7" t="s">
        <v>18</v>
      </c>
      <c r="E19" s="8" t="s">
        <v>19</v>
      </c>
      <c r="F19" s="8" t="s">
        <v>9</v>
      </c>
      <c r="G19" s="8" t="s">
        <v>10</v>
      </c>
      <c r="H19" s="29" t="s">
        <v>11</v>
      </c>
      <c r="I19" s="45"/>
      <c r="J19" s="22" t="s">
        <v>57</v>
      </c>
      <c r="K19" s="36">
        <f>K17*K18</f>
        <v>1795.9183673469386</v>
      </c>
      <c r="L19" s="36">
        <f>K19/1000</f>
        <v>1.7959183673469385</v>
      </c>
      <c r="M19" s="56">
        <f>M17*M18</f>
        <v>2963.2653061224487</v>
      </c>
      <c r="N19" s="57">
        <f t="shared" ref="N19:N21" si="2">M19/3000</f>
        <v>0.98775510204081618</v>
      </c>
    </row>
    <row r="20" spans="3:14" ht="15.75" thickBot="1" x14ac:dyDescent="0.3">
      <c r="C20" s="3" t="s">
        <v>14</v>
      </c>
      <c r="D20" s="4">
        <v>160000</v>
      </c>
      <c r="E20" s="4">
        <v>400000</v>
      </c>
      <c r="F20" s="4">
        <v>440000</v>
      </c>
      <c r="G20" s="4">
        <v>200000</v>
      </c>
      <c r="H20" s="12">
        <f>SUM(D20:G20)</f>
        <v>1200000</v>
      </c>
      <c r="I20" s="45"/>
      <c r="J20" s="35" t="s">
        <v>42</v>
      </c>
      <c r="K20" s="69">
        <f>D8</f>
        <v>7500</v>
      </c>
      <c r="L20" s="65">
        <f>K20/1000</f>
        <v>7.5</v>
      </c>
      <c r="M20" s="70">
        <f>D15</f>
        <v>9000</v>
      </c>
      <c r="N20" s="71">
        <f t="shared" si="2"/>
        <v>3</v>
      </c>
    </row>
    <row r="21" spans="3:14" ht="16.5" thickTop="1" thickBot="1" x14ac:dyDescent="0.3">
      <c r="C21" s="3" t="s">
        <v>15</v>
      </c>
      <c r="D21" s="5"/>
      <c r="E21" s="3"/>
      <c r="F21" s="3">
        <v>21400</v>
      </c>
      <c r="G21" s="3">
        <v>27600</v>
      </c>
      <c r="H21" s="13">
        <f>SUM(D21:G21)</f>
        <v>49000</v>
      </c>
      <c r="I21" s="46"/>
      <c r="J21" s="41" t="s">
        <v>69</v>
      </c>
      <c r="K21" s="62">
        <f>SUM(K19:K20)</f>
        <v>9295.9183673469379</v>
      </c>
      <c r="L21" s="62">
        <f>K21/1000</f>
        <v>9.2959183673469372</v>
      </c>
      <c r="M21" s="63">
        <f>SUM(M19:M20)</f>
        <v>11963.265306122448</v>
      </c>
      <c r="N21" s="72">
        <f t="shared" si="2"/>
        <v>3.9877551020408162</v>
      </c>
    </row>
    <row r="22" spans="3:14" x14ac:dyDescent="0.25">
      <c r="C22" s="3" t="s">
        <v>16</v>
      </c>
      <c r="D22" s="5"/>
      <c r="E22" s="3"/>
      <c r="F22" s="3">
        <v>27800</v>
      </c>
      <c r="G22" s="3">
        <v>21600</v>
      </c>
      <c r="H22" s="13">
        <f>SUM(D22:G22)</f>
        <v>49400</v>
      </c>
      <c r="I22" s="40" t="s">
        <v>67</v>
      </c>
      <c r="J22" s="32" t="s">
        <v>53</v>
      </c>
      <c r="K22" s="49">
        <v>4.0816326530612246</v>
      </c>
      <c r="L22" s="49"/>
      <c r="M22" s="52">
        <f>K22</f>
        <v>4.0816326530612246</v>
      </c>
      <c r="N22" s="53"/>
    </row>
    <row r="23" spans="3:14" x14ac:dyDescent="0.25">
      <c r="C23" s="3" t="s">
        <v>17</v>
      </c>
      <c r="D23" s="5"/>
      <c r="E23" s="3"/>
      <c r="F23" s="3">
        <v>340</v>
      </c>
      <c r="G23" s="3">
        <v>180</v>
      </c>
      <c r="H23" s="13">
        <f>SUM(D23:G23)</f>
        <v>520</v>
      </c>
      <c r="I23" s="45"/>
      <c r="J23" s="22" t="s">
        <v>56</v>
      </c>
      <c r="K23" s="37">
        <f>F5</f>
        <v>200</v>
      </c>
      <c r="L23" s="38">
        <f>K23/1000</f>
        <v>0.2</v>
      </c>
      <c r="M23" s="54">
        <f>M18</f>
        <v>330</v>
      </c>
      <c r="N23" s="55">
        <f>M23/3000</f>
        <v>0.11</v>
      </c>
    </row>
    <row r="24" spans="3:14" x14ac:dyDescent="0.25">
      <c r="I24" s="45"/>
      <c r="J24" s="22" t="s">
        <v>57</v>
      </c>
      <c r="K24" s="36">
        <f>K22*K23</f>
        <v>816.32653061224494</v>
      </c>
      <c r="L24" s="36">
        <f>K24/1000</f>
        <v>0.81632653061224492</v>
      </c>
      <c r="M24" s="56">
        <f>M22*M23</f>
        <v>1346.9387755102041</v>
      </c>
      <c r="N24" s="57">
        <f t="shared" ref="N24:N26" si="3">M24/3000</f>
        <v>0.44897959183673469</v>
      </c>
    </row>
    <row r="25" spans="3:14" ht="15.75" thickBot="1" x14ac:dyDescent="0.3">
      <c r="I25" s="45"/>
      <c r="J25" s="35" t="s">
        <v>42</v>
      </c>
      <c r="K25" s="69">
        <f>E8</f>
        <v>6000</v>
      </c>
      <c r="L25" s="65">
        <f>K25/1000</f>
        <v>6</v>
      </c>
      <c r="M25" s="70">
        <f>E15</f>
        <v>7200</v>
      </c>
      <c r="N25" s="71">
        <f t="shared" si="3"/>
        <v>2.4</v>
      </c>
    </row>
    <row r="26" spans="3:14" ht="16.5" thickTop="1" thickBot="1" x14ac:dyDescent="0.3">
      <c r="E26" s="8" t="s">
        <v>51</v>
      </c>
      <c r="I26" s="46"/>
      <c r="J26" s="58" t="s">
        <v>69</v>
      </c>
      <c r="K26" s="67">
        <f>SUM(K24:K25)</f>
        <v>6816.3265306122448</v>
      </c>
      <c r="L26" s="67">
        <f>K26/1000</f>
        <v>6.8163265306122449</v>
      </c>
      <c r="M26" s="68">
        <f>SUM(M24:M25)</f>
        <v>8546.9387755102034</v>
      </c>
      <c r="N26" s="72">
        <f t="shared" si="3"/>
        <v>2.8489795918367347</v>
      </c>
    </row>
    <row r="27" spans="3:14" ht="15.75" thickBot="1" x14ac:dyDescent="0.3">
      <c r="C27" s="28" t="s">
        <v>19</v>
      </c>
      <c r="D27" s="29" t="s">
        <v>25</v>
      </c>
      <c r="E27" s="4">
        <f>E20</f>
        <v>400000</v>
      </c>
      <c r="J27" s="59" t="s">
        <v>68</v>
      </c>
      <c r="K27" s="60">
        <f>K26+K21+K16+K11</f>
        <v>20096.05056597538</v>
      </c>
      <c r="L27" s="60">
        <f>L26+L21+L16+L11</f>
        <v>20.096050565975379</v>
      </c>
      <c r="M27" s="60">
        <f>M26+M21+M16+M11</f>
        <v>22923.159547219697</v>
      </c>
      <c r="N27" s="61">
        <f>N26+N21+N16+N11</f>
        <v>7.6410531824065657</v>
      </c>
    </row>
    <row r="28" spans="3:14" x14ac:dyDescent="0.25">
      <c r="C28" s="28"/>
      <c r="D28" s="29" t="s">
        <v>54</v>
      </c>
      <c r="E28" s="4" t="s">
        <v>17</v>
      </c>
      <c r="J28" s="15"/>
    </row>
    <row r="29" spans="3:14" x14ac:dyDescent="0.25">
      <c r="C29" s="28"/>
      <c r="D29" s="29" t="s">
        <v>52</v>
      </c>
      <c r="E29" s="5">
        <f>H23</f>
        <v>520</v>
      </c>
    </row>
    <row r="30" spans="3:14" x14ac:dyDescent="0.25">
      <c r="C30" s="28"/>
      <c r="D30" s="30" t="s">
        <v>53</v>
      </c>
      <c r="E30" s="23">
        <f>E27/E29</f>
        <v>769.23076923076928</v>
      </c>
      <c r="J30" s="15"/>
    </row>
    <row r="31" spans="3:14" x14ac:dyDescent="0.25">
      <c r="C31" s="28" t="s">
        <v>18</v>
      </c>
      <c r="D31" s="29" t="s">
        <v>25</v>
      </c>
      <c r="E31" s="4">
        <f>D20</f>
        <v>160000</v>
      </c>
      <c r="J31" s="15"/>
    </row>
    <row r="32" spans="3:14" x14ac:dyDescent="0.25">
      <c r="C32" s="28"/>
      <c r="D32" s="29" t="s">
        <v>54</v>
      </c>
      <c r="E32" s="4" t="s">
        <v>16</v>
      </c>
      <c r="J32" s="15"/>
    </row>
    <row r="33" spans="3:10" x14ac:dyDescent="0.25">
      <c r="C33" s="28"/>
      <c r="D33" s="29" t="s">
        <v>52</v>
      </c>
      <c r="E33" s="5">
        <f>H22</f>
        <v>49400</v>
      </c>
      <c r="J33" s="15"/>
    </row>
    <row r="34" spans="3:10" x14ac:dyDescent="0.25">
      <c r="C34" s="28"/>
      <c r="D34" s="29" t="s">
        <v>53</v>
      </c>
      <c r="E34" s="9">
        <f>E31/E33</f>
        <v>3.2388663967611335</v>
      </c>
      <c r="J34" s="15"/>
    </row>
    <row r="35" spans="3:10" x14ac:dyDescent="0.25">
      <c r="C35" s="28" t="s">
        <v>9</v>
      </c>
      <c r="D35" s="29" t="s">
        <v>25</v>
      </c>
      <c r="E35" s="4">
        <f>F20</f>
        <v>440000</v>
      </c>
    </row>
    <row r="36" spans="3:10" x14ac:dyDescent="0.25">
      <c r="C36" s="28"/>
      <c r="D36" s="29" t="s">
        <v>54</v>
      </c>
      <c r="E36" s="4" t="s">
        <v>55</v>
      </c>
    </row>
    <row r="37" spans="3:10" x14ac:dyDescent="0.25">
      <c r="C37" s="28"/>
      <c r="D37" s="29" t="s">
        <v>52</v>
      </c>
      <c r="E37" s="5">
        <f>H21</f>
        <v>49000</v>
      </c>
    </row>
    <row r="38" spans="3:10" x14ac:dyDescent="0.25">
      <c r="C38" s="28"/>
      <c r="D38" s="29" t="s">
        <v>53</v>
      </c>
      <c r="E38" s="9">
        <f>E35/E37</f>
        <v>8.9795918367346932</v>
      </c>
    </row>
    <row r="39" spans="3:10" x14ac:dyDescent="0.25">
      <c r="C39" s="28" t="s">
        <v>10</v>
      </c>
      <c r="D39" s="29" t="s">
        <v>25</v>
      </c>
      <c r="E39" s="4">
        <f>G20</f>
        <v>200000</v>
      </c>
    </row>
    <row r="40" spans="3:10" x14ac:dyDescent="0.25">
      <c r="C40" s="28"/>
      <c r="D40" s="29" t="s">
        <v>54</v>
      </c>
      <c r="E40" s="4" t="s">
        <v>55</v>
      </c>
    </row>
    <row r="41" spans="3:10" x14ac:dyDescent="0.25">
      <c r="C41" s="28"/>
      <c r="D41" s="29" t="s">
        <v>52</v>
      </c>
      <c r="E41" s="5">
        <f>H21</f>
        <v>49000</v>
      </c>
    </row>
    <row r="42" spans="3:10" x14ac:dyDescent="0.25">
      <c r="C42" s="28"/>
      <c r="D42" s="29" t="s">
        <v>53</v>
      </c>
      <c r="E42" s="9">
        <f>E39/E41</f>
        <v>4.0816326530612246</v>
      </c>
    </row>
    <row r="51" spans="3:12" x14ac:dyDescent="0.25">
      <c r="C51" s="6" t="s">
        <v>13</v>
      </c>
      <c r="D51" s="10"/>
      <c r="E51" s="6"/>
      <c r="F51" s="6"/>
      <c r="G51" s="6"/>
      <c r="H51" s="6"/>
    </row>
    <row r="52" spans="3:12" x14ac:dyDescent="0.25">
      <c r="C52" s="8"/>
      <c r="D52" s="7" t="s">
        <v>18</v>
      </c>
      <c r="E52" s="8" t="s">
        <v>19</v>
      </c>
      <c r="F52" s="8" t="s">
        <v>9</v>
      </c>
      <c r="G52" s="8" t="s">
        <v>10</v>
      </c>
      <c r="H52" s="29" t="s">
        <v>11</v>
      </c>
    </row>
    <row r="53" spans="3:12" x14ac:dyDescent="0.25">
      <c r="C53" s="3" t="s">
        <v>14</v>
      </c>
      <c r="D53" s="4">
        <v>160000</v>
      </c>
      <c r="E53" s="4">
        <v>400000</v>
      </c>
      <c r="F53" s="4">
        <v>440000</v>
      </c>
      <c r="G53" s="4">
        <v>200000</v>
      </c>
      <c r="H53" s="12">
        <f>SUM(D53:G53)</f>
        <v>1200000</v>
      </c>
    </row>
    <row r="54" spans="3:12" x14ac:dyDescent="0.25">
      <c r="C54" s="3" t="s">
        <v>15</v>
      </c>
      <c r="D54" s="5"/>
      <c r="E54" s="3"/>
      <c r="F54" s="3">
        <v>21400</v>
      </c>
      <c r="G54" s="3">
        <v>27600</v>
      </c>
      <c r="H54" s="13">
        <f>SUM(D54:G54)</f>
        <v>49000</v>
      </c>
    </row>
    <row r="55" spans="3:12" x14ac:dyDescent="0.25">
      <c r="C55" s="3" t="s">
        <v>16</v>
      </c>
      <c r="D55" s="5"/>
      <c r="E55" s="3"/>
      <c r="F55" s="3">
        <v>27800</v>
      </c>
      <c r="G55" s="3">
        <v>21600</v>
      </c>
      <c r="H55" s="13">
        <f>SUM(D55:G55)</f>
        <v>49400</v>
      </c>
    </row>
    <row r="56" spans="3:12" x14ac:dyDescent="0.25">
      <c r="C56" s="3" t="s">
        <v>17</v>
      </c>
      <c r="D56" s="5"/>
      <c r="E56" s="3"/>
      <c r="F56" s="3">
        <v>340</v>
      </c>
      <c r="G56" s="3">
        <v>180</v>
      </c>
      <c r="H56" s="13">
        <f>SUM(D56:G56)</f>
        <v>520</v>
      </c>
    </row>
    <row r="59" spans="3:12" ht="15.75" thickBot="1" x14ac:dyDescent="0.3">
      <c r="E59" s="100"/>
      <c r="F59" s="101" t="s">
        <v>9</v>
      </c>
      <c r="G59" s="101" t="s">
        <v>10</v>
      </c>
      <c r="H59" s="101" t="s">
        <v>11</v>
      </c>
      <c r="J59" s="100"/>
      <c r="K59" s="101" t="s">
        <v>39</v>
      </c>
      <c r="L59" s="101" t="s">
        <v>40</v>
      </c>
    </row>
    <row r="60" spans="3:12" x14ac:dyDescent="0.25">
      <c r="E60" s="102" t="s">
        <v>16</v>
      </c>
      <c r="F60" s="103">
        <v>27800</v>
      </c>
      <c r="G60" s="103">
        <v>21600</v>
      </c>
      <c r="H60" s="104">
        <f>SUM(D60:G60)</f>
        <v>49400</v>
      </c>
      <c r="J60" s="102" t="s">
        <v>55</v>
      </c>
      <c r="K60" s="103">
        <v>200</v>
      </c>
      <c r="L60" s="127">
        <v>330</v>
      </c>
    </row>
    <row r="61" spans="3:12" x14ac:dyDescent="0.25">
      <c r="E61" s="105" t="s">
        <v>72</v>
      </c>
      <c r="F61" s="106">
        <f>F60/H60</f>
        <v>0.56275303643724695</v>
      </c>
      <c r="G61" s="106">
        <f>G60/H60</f>
        <v>0.43724696356275305</v>
      </c>
      <c r="H61" s="107">
        <f>SUM(F61:G61)</f>
        <v>1</v>
      </c>
      <c r="J61" s="105" t="s">
        <v>80</v>
      </c>
      <c r="K61" s="128">
        <f>G70</f>
        <v>14.797864225781847</v>
      </c>
      <c r="L61" s="129">
        <f>G70</f>
        <v>14.797864225781847</v>
      </c>
    </row>
    <row r="62" spans="3:12" ht="15.75" thickBot="1" x14ac:dyDescent="0.3">
      <c r="E62" s="108" t="s">
        <v>73</v>
      </c>
      <c r="F62" s="109">
        <f>D53*F55/H55</f>
        <v>90040.485829959507</v>
      </c>
      <c r="G62" s="109">
        <f>G55*D53/H55</f>
        <v>69959.514170040493</v>
      </c>
      <c r="H62" s="110">
        <f>SUM(F62:G62)</f>
        <v>160000</v>
      </c>
      <c r="J62" s="108" t="s">
        <v>81</v>
      </c>
      <c r="K62" s="109">
        <f>K60*K61</f>
        <v>2959.5728451563696</v>
      </c>
      <c r="L62" s="130">
        <f>L60*L61</f>
        <v>4883.2951945080094</v>
      </c>
    </row>
    <row r="63" spans="3:12" x14ac:dyDescent="0.25">
      <c r="E63" s="102" t="s">
        <v>17</v>
      </c>
      <c r="F63" s="103">
        <v>340</v>
      </c>
      <c r="G63" s="103">
        <v>180</v>
      </c>
      <c r="H63" s="104">
        <f>SUM(D63:G63)</f>
        <v>520</v>
      </c>
      <c r="J63" s="102" t="s">
        <v>77</v>
      </c>
      <c r="K63" s="131">
        <f>F77</f>
        <v>280</v>
      </c>
      <c r="L63" s="127">
        <f>F84</f>
        <v>270</v>
      </c>
    </row>
    <row r="64" spans="3:12" x14ac:dyDescent="0.25">
      <c r="E64" s="105" t="s">
        <v>74</v>
      </c>
      <c r="F64" s="106">
        <f>F63/H63</f>
        <v>0.65384615384615385</v>
      </c>
      <c r="G64" s="106">
        <f>G63/H63</f>
        <v>0.34615384615384615</v>
      </c>
      <c r="H64" s="111">
        <f>SUM(F64:G64)</f>
        <v>1</v>
      </c>
      <c r="J64" s="105" t="s">
        <v>82</v>
      </c>
      <c r="K64" s="128">
        <f>F70</f>
        <v>28.474062854979174</v>
      </c>
      <c r="L64" s="129">
        <f>K64</f>
        <v>28.474062854979174</v>
      </c>
    </row>
    <row r="65" spans="3:12" ht="15.75" thickBot="1" x14ac:dyDescent="0.3">
      <c r="E65" s="108" t="s">
        <v>75</v>
      </c>
      <c r="F65" s="109">
        <f>E53*F56/H56</f>
        <v>261538.46153846153</v>
      </c>
      <c r="G65" s="109">
        <f>E53*G56/H56</f>
        <v>138461.53846153847</v>
      </c>
      <c r="H65" s="110">
        <f>SUM(F65:G65)</f>
        <v>400000</v>
      </c>
      <c r="J65" s="108" t="s">
        <v>83</v>
      </c>
      <c r="K65" s="109">
        <f>K63*K64</f>
        <v>7972.7375993941687</v>
      </c>
      <c r="L65" s="130">
        <f>L63*L64</f>
        <v>7687.9969708443768</v>
      </c>
    </row>
    <row r="66" spans="3:12" x14ac:dyDescent="0.25">
      <c r="E66" s="102" t="s">
        <v>76</v>
      </c>
      <c r="F66" s="112">
        <f>F53</f>
        <v>440000</v>
      </c>
      <c r="G66" s="112">
        <f>G53</f>
        <v>200000</v>
      </c>
      <c r="H66" s="113"/>
      <c r="J66" s="132" t="s">
        <v>84</v>
      </c>
      <c r="K66" s="133">
        <f>F79</f>
        <v>13500</v>
      </c>
      <c r="L66" s="133">
        <f>F86</f>
        <v>16200</v>
      </c>
    </row>
    <row r="67" spans="3:12" ht="15.75" thickBot="1" x14ac:dyDescent="0.3">
      <c r="E67" s="114" t="s">
        <v>71</v>
      </c>
      <c r="F67" s="115">
        <f>F66+F65+F62</f>
        <v>791578.94736842101</v>
      </c>
      <c r="G67" s="115">
        <f>G66+G65+G62</f>
        <v>408421.05263157899</v>
      </c>
      <c r="H67" s="116">
        <f>SUM(F67:G67)</f>
        <v>1200000</v>
      </c>
      <c r="J67" s="101" t="s">
        <v>85</v>
      </c>
      <c r="K67" s="134">
        <f>K66+K65+K62</f>
        <v>24432.310444550538</v>
      </c>
      <c r="L67" s="134">
        <f>L66+L65+L62</f>
        <v>28771.292165352384</v>
      </c>
    </row>
    <row r="68" spans="3:12" x14ac:dyDescent="0.25">
      <c r="E68" s="117" t="s">
        <v>27</v>
      </c>
      <c r="F68" s="118" t="s">
        <v>77</v>
      </c>
      <c r="G68" s="119" t="s">
        <v>55</v>
      </c>
      <c r="H68" s="120"/>
      <c r="J68" s="102" t="s">
        <v>86</v>
      </c>
      <c r="K68" s="103">
        <v>1000</v>
      </c>
      <c r="L68" s="127">
        <v>3000</v>
      </c>
    </row>
    <row r="69" spans="3:12" ht="15.75" thickBot="1" x14ac:dyDescent="0.3">
      <c r="E69" s="121" t="s">
        <v>78</v>
      </c>
      <c r="F69" s="122">
        <f>F55</f>
        <v>27800</v>
      </c>
      <c r="G69" s="123">
        <f>G54</f>
        <v>27600</v>
      </c>
      <c r="H69" s="120"/>
      <c r="J69" s="108" t="s">
        <v>87</v>
      </c>
      <c r="K69" s="135">
        <f>K67/K68</f>
        <v>24.432310444550538</v>
      </c>
      <c r="L69" s="136">
        <f>L67/L68</f>
        <v>9.5904307217841289</v>
      </c>
    </row>
    <row r="70" spans="3:12" ht="15.75" thickBot="1" x14ac:dyDescent="0.3">
      <c r="E70" s="124" t="s">
        <v>79</v>
      </c>
      <c r="F70" s="125">
        <f>F67/F69</f>
        <v>28.474062854979174</v>
      </c>
      <c r="G70" s="126">
        <f>G67/G69</f>
        <v>14.797864225781847</v>
      </c>
      <c r="H70" s="120"/>
    </row>
    <row r="74" spans="3:12" x14ac:dyDescent="0.25">
      <c r="C74" s="6" t="s">
        <v>4</v>
      </c>
      <c r="D74" s="1"/>
    </row>
    <row r="75" spans="3:12" x14ac:dyDescent="0.25">
      <c r="C75" s="3"/>
      <c r="D75" s="7" t="s">
        <v>9</v>
      </c>
      <c r="E75" s="8" t="s">
        <v>10</v>
      </c>
      <c r="F75" s="8" t="s">
        <v>11</v>
      </c>
      <c r="G75" t="s">
        <v>25</v>
      </c>
    </row>
    <row r="76" spans="3:12" x14ac:dyDescent="0.25">
      <c r="C76" s="3" t="s">
        <v>5</v>
      </c>
      <c r="D76" s="5">
        <v>80</v>
      </c>
      <c r="E76" s="3">
        <v>120</v>
      </c>
      <c r="F76" s="5">
        <f>SUM(D76:E76)</f>
        <v>200</v>
      </c>
    </row>
    <row r="77" spans="3:12" x14ac:dyDescent="0.25">
      <c r="C77" s="3" t="s">
        <v>6</v>
      </c>
      <c r="D77" s="5">
        <v>160</v>
      </c>
      <c r="E77" s="3">
        <v>120</v>
      </c>
      <c r="F77" s="5">
        <f>SUM(D77:E77)</f>
        <v>280</v>
      </c>
    </row>
    <row r="78" spans="3:12" x14ac:dyDescent="0.25">
      <c r="C78" s="3" t="s">
        <v>7</v>
      </c>
      <c r="D78" s="5">
        <v>3</v>
      </c>
      <c r="E78" s="3">
        <v>1</v>
      </c>
      <c r="F78" s="5">
        <f>SUM(D78:E78)</f>
        <v>4</v>
      </c>
    </row>
    <row r="79" spans="3:12" x14ac:dyDescent="0.25">
      <c r="C79" s="3" t="s">
        <v>8</v>
      </c>
      <c r="D79" s="4">
        <v>7500</v>
      </c>
      <c r="E79" s="4">
        <v>6000</v>
      </c>
      <c r="F79" s="4">
        <f>SUM(D79:E79)</f>
        <v>13500</v>
      </c>
    </row>
    <row r="80" spans="3:12" x14ac:dyDescent="0.25">
      <c r="D80" s="1"/>
    </row>
    <row r="81" spans="3:6" x14ac:dyDescent="0.25">
      <c r="C81" s="6" t="s">
        <v>12</v>
      </c>
      <c r="D81" s="10"/>
      <c r="E81" s="6"/>
      <c r="F81" s="6"/>
    </row>
    <row r="82" spans="3:6" x14ac:dyDescent="0.25">
      <c r="C82" s="8"/>
      <c r="D82" s="7" t="s">
        <v>9</v>
      </c>
      <c r="E82" s="8" t="s">
        <v>10</v>
      </c>
      <c r="F82" s="8" t="s">
        <v>11</v>
      </c>
    </row>
    <row r="83" spans="3:6" x14ac:dyDescent="0.25">
      <c r="C83" s="3" t="s">
        <v>5</v>
      </c>
      <c r="D83" s="5">
        <v>150</v>
      </c>
      <c r="E83" s="3">
        <v>180</v>
      </c>
      <c r="F83" s="3">
        <v>330</v>
      </c>
    </row>
    <row r="84" spans="3:6" x14ac:dyDescent="0.25">
      <c r="C84" s="3" t="s">
        <v>6</v>
      </c>
      <c r="D84" s="5">
        <v>150</v>
      </c>
      <c r="E84" s="3">
        <v>120</v>
      </c>
      <c r="F84" s="3">
        <v>270</v>
      </c>
    </row>
    <row r="85" spans="3:6" x14ac:dyDescent="0.25">
      <c r="C85" s="3" t="s">
        <v>7</v>
      </c>
      <c r="D85" s="5">
        <v>1</v>
      </c>
      <c r="E85" s="3">
        <v>1</v>
      </c>
      <c r="F85" s="3">
        <v>2</v>
      </c>
    </row>
    <row r="86" spans="3:6" x14ac:dyDescent="0.25">
      <c r="C86" s="3" t="s">
        <v>8</v>
      </c>
      <c r="D86" s="4">
        <v>9000</v>
      </c>
      <c r="E86" s="4">
        <v>7200</v>
      </c>
      <c r="F86" s="4">
        <v>16200</v>
      </c>
    </row>
  </sheetData>
  <mergeCells count="10">
    <mergeCell ref="K5:L5"/>
    <mergeCell ref="M5:N5"/>
    <mergeCell ref="I7:I11"/>
    <mergeCell ref="I12:I16"/>
    <mergeCell ref="I17:I21"/>
    <mergeCell ref="I22:I26"/>
    <mergeCell ref="C35:C38"/>
    <mergeCell ref="C39:C42"/>
    <mergeCell ref="C27:C30"/>
    <mergeCell ref="C31:C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58"/>
  <sheetViews>
    <sheetView tabSelected="1" topLeftCell="A37" workbookViewId="0">
      <selection activeCell="C26" sqref="C26:G39"/>
    </sheetView>
  </sheetViews>
  <sheetFormatPr defaultRowHeight="15" x14ac:dyDescent="0.25"/>
  <cols>
    <col min="3" max="3" width="21.85546875" bestFit="1" customWidth="1"/>
    <col min="4" max="7" width="12.85546875" customWidth="1"/>
    <col min="8" max="8" width="13" customWidth="1"/>
    <col min="9" max="9" width="2" customWidth="1"/>
    <col min="10" max="10" width="15.5703125" customWidth="1"/>
    <col min="12" max="13" width="2" customWidth="1"/>
    <col min="14" max="14" width="15.5703125" customWidth="1"/>
    <col min="16" max="17" width="2" customWidth="1"/>
    <col min="18" max="18" width="15.5703125" customWidth="1"/>
  </cols>
  <sheetData>
    <row r="4" spans="3:19" ht="30" x14ac:dyDescent="0.25">
      <c r="C4" s="8" t="s">
        <v>88</v>
      </c>
      <c r="D4" s="8" t="s">
        <v>25</v>
      </c>
      <c r="E4" s="8" t="s">
        <v>89</v>
      </c>
      <c r="F4" s="8" t="s">
        <v>27</v>
      </c>
      <c r="G4" s="76" t="s">
        <v>95</v>
      </c>
      <c r="H4" s="76" t="s">
        <v>96</v>
      </c>
    </row>
    <row r="5" spans="3:19" x14ac:dyDescent="0.25">
      <c r="C5" s="3" t="s">
        <v>18</v>
      </c>
      <c r="D5" s="9">
        <v>160000</v>
      </c>
      <c r="E5" s="3" t="s">
        <v>94</v>
      </c>
      <c r="F5" s="3" t="s">
        <v>77</v>
      </c>
      <c r="G5" s="3">
        <v>49400</v>
      </c>
      <c r="H5" s="9">
        <f>D5/G5</f>
        <v>3.2388663967611335</v>
      </c>
    </row>
    <row r="6" spans="3:19" x14ac:dyDescent="0.25">
      <c r="C6" s="3" t="s">
        <v>19</v>
      </c>
      <c r="D6" s="9">
        <v>400000</v>
      </c>
      <c r="E6" s="3" t="s">
        <v>90</v>
      </c>
      <c r="F6" s="3" t="s">
        <v>93</v>
      </c>
      <c r="G6" s="3">
        <v>520</v>
      </c>
      <c r="H6" s="9">
        <f t="shared" ref="H6:H10" si="0">D6/G6</f>
        <v>769.23076923076928</v>
      </c>
    </row>
    <row r="7" spans="3:19" x14ac:dyDescent="0.25">
      <c r="C7" s="3" t="s">
        <v>21</v>
      </c>
      <c r="D7" s="9">
        <v>280000</v>
      </c>
      <c r="E7" s="3" t="s">
        <v>90</v>
      </c>
      <c r="F7" s="3" t="s">
        <v>93</v>
      </c>
      <c r="G7" s="3">
        <v>520</v>
      </c>
      <c r="H7" s="9">
        <f t="shared" si="0"/>
        <v>538.46153846153845</v>
      </c>
    </row>
    <row r="8" spans="3:19" x14ac:dyDescent="0.25">
      <c r="C8" s="3" t="s">
        <v>22</v>
      </c>
      <c r="D8" s="9">
        <v>160000</v>
      </c>
      <c r="E8" s="3" t="s">
        <v>91</v>
      </c>
      <c r="F8" s="3" t="s">
        <v>77</v>
      </c>
      <c r="G8" s="3">
        <v>49400</v>
      </c>
      <c r="H8" s="9">
        <f t="shared" si="0"/>
        <v>3.2388663967611335</v>
      </c>
    </row>
    <row r="9" spans="3:19" x14ac:dyDescent="0.25">
      <c r="C9" s="3" t="s">
        <v>23</v>
      </c>
      <c r="D9" s="9">
        <v>160000</v>
      </c>
      <c r="E9" s="3" t="s">
        <v>92</v>
      </c>
      <c r="F9" s="3" t="s">
        <v>55</v>
      </c>
      <c r="G9" s="3">
        <v>49000</v>
      </c>
      <c r="H9" s="9">
        <f t="shared" si="0"/>
        <v>3.2653061224489797</v>
      </c>
    </row>
    <row r="10" spans="3:19" x14ac:dyDescent="0.25">
      <c r="C10" s="3" t="s">
        <v>24</v>
      </c>
      <c r="D10" s="9">
        <v>40000</v>
      </c>
      <c r="E10" s="3" t="s">
        <v>91</v>
      </c>
      <c r="F10" s="3" t="s">
        <v>77</v>
      </c>
      <c r="G10" s="3">
        <v>49400</v>
      </c>
      <c r="H10" s="9">
        <f t="shared" si="0"/>
        <v>0.80971659919028338</v>
      </c>
    </row>
    <row r="11" spans="3:19" x14ac:dyDescent="0.25">
      <c r="C11" s="73" t="s">
        <v>35</v>
      </c>
      <c r="D11" s="9">
        <f>SUM(D5:D10)</f>
        <v>1200000</v>
      </c>
    </row>
    <row r="15" spans="3:19" x14ac:dyDescent="0.25">
      <c r="I15" s="6" t="s">
        <v>77</v>
      </c>
      <c r="J15" s="6"/>
      <c r="K15" s="6"/>
      <c r="L15" s="6"/>
      <c r="M15" s="6" t="s">
        <v>93</v>
      </c>
      <c r="N15" s="6"/>
      <c r="O15" s="6"/>
      <c r="P15" s="6"/>
      <c r="Q15" s="6" t="s">
        <v>55</v>
      </c>
      <c r="R15" s="6"/>
      <c r="S15" s="6"/>
    </row>
    <row r="16" spans="3:19" x14ac:dyDescent="0.25">
      <c r="J16" t="s">
        <v>18</v>
      </c>
      <c r="K16" s="15">
        <f>H5</f>
        <v>3.2388663967611335</v>
      </c>
      <c r="N16" t="s">
        <v>19</v>
      </c>
      <c r="O16" s="15">
        <f>H6</f>
        <v>769.23076923076928</v>
      </c>
      <c r="R16" t="s">
        <v>102</v>
      </c>
      <c r="S16" s="15">
        <f>H9</f>
        <v>3.2653061224489797</v>
      </c>
    </row>
    <row r="17" spans="2:19" x14ac:dyDescent="0.25">
      <c r="I17" s="27"/>
      <c r="J17" s="27" t="s">
        <v>97</v>
      </c>
      <c r="K17" s="25">
        <f>H8</f>
        <v>3.2388663967611335</v>
      </c>
      <c r="N17" t="s">
        <v>100</v>
      </c>
      <c r="O17" s="15">
        <f>H7</f>
        <v>538.46153846153845</v>
      </c>
      <c r="R17" s="27"/>
      <c r="S17" s="27"/>
    </row>
    <row r="18" spans="2:19" ht="15.75" thickBot="1" x14ac:dyDescent="0.3">
      <c r="I18" s="77"/>
      <c r="J18" s="77" t="s">
        <v>98</v>
      </c>
      <c r="K18" s="78">
        <f>H10</f>
        <v>0.80971659919028338</v>
      </c>
      <c r="N18" s="77"/>
      <c r="O18" s="77"/>
      <c r="R18" s="77"/>
      <c r="S18" s="77"/>
    </row>
    <row r="19" spans="2:19" ht="15.75" thickTop="1" x14ac:dyDescent="0.25">
      <c r="I19" s="6" t="s">
        <v>99</v>
      </c>
      <c r="J19" s="6"/>
      <c r="K19" s="31">
        <f>SUM(K16:K18)</f>
        <v>7.2874493927125501</v>
      </c>
      <c r="L19" s="6"/>
      <c r="M19" s="6" t="s">
        <v>101</v>
      </c>
      <c r="N19" s="6"/>
      <c r="O19" s="31">
        <f>SUM(O16:O18)</f>
        <v>1307.6923076923076</v>
      </c>
      <c r="P19" s="6"/>
      <c r="Q19" s="6"/>
      <c r="R19" s="6" t="s">
        <v>103</v>
      </c>
      <c r="S19" s="31">
        <f>SUM(S16:S18)</f>
        <v>3.2653061224489797</v>
      </c>
    </row>
    <row r="25" spans="2:19" x14ac:dyDescent="0.25">
      <c r="C25" s="24"/>
    </row>
    <row r="26" spans="2:19" ht="30.75" thickBot="1" x14ac:dyDescent="0.3">
      <c r="B26" s="27"/>
      <c r="C26" s="137"/>
      <c r="D26" s="138" t="s">
        <v>104</v>
      </c>
      <c r="E26" s="101" t="s">
        <v>106</v>
      </c>
      <c r="F26" s="138" t="s">
        <v>105</v>
      </c>
      <c r="G26" s="101" t="s">
        <v>107</v>
      </c>
    </row>
    <row r="27" spans="2:19" x14ac:dyDescent="0.25">
      <c r="C27" s="102" t="s">
        <v>5</v>
      </c>
      <c r="D27" s="139">
        <v>200</v>
      </c>
      <c r="E27" s="140">
        <f>D27/1000</f>
        <v>0.2</v>
      </c>
      <c r="F27" s="139">
        <v>330</v>
      </c>
      <c r="G27" s="141">
        <f>F27/3000</f>
        <v>0.11</v>
      </c>
    </row>
    <row r="28" spans="2:19" x14ac:dyDescent="0.25">
      <c r="C28" s="105" t="s">
        <v>111</v>
      </c>
      <c r="D28" s="142">
        <f>S19</f>
        <v>3.2653061224489797</v>
      </c>
      <c r="E28" s="143"/>
      <c r="F28" s="142">
        <f>D28</f>
        <v>3.2653061224489797</v>
      </c>
      <c r="G28" s="144"/>
    </row>
    <row r="29" spans="2:19" ht="15.75" thickBot="1" x14ac:dyDescent="0.3">
      <c r="C29" s="114" t="s">
        <v>108</v>
      </c>
      <c r="D29" s="145">
        <f>D27*D28</f>
        <v>653.0612244897959</v>
      </c>
      <c r="E29" s="145">
        <f>D29/1000</f>
        <v>0.65306122448979587</v>
      </c>
      <c r="F29" s="145">
        <f>F27*F28</f>
        <v>1077.5510204081634</v>
      </c>
      <c r="G29" s="146">
        <f t="shared" ref="G29:G39" si="1">F29/3000</f>
        <v>0.35918367346938779</v>
      </c>
    </row>
    <row r="30" spans="2:19" x14ac:dyDescent="0.25">
      <c r="C30" s="102" t="s">
        <v>6</v>
      </c>
      <c r="D30" s="139">
        <v>280</v>
      </c>
      <c r="E30" s="140">
        <f t="shared" ref="E30:E39" si="2">D30/1000</f>
        <v>0.28000000000000003</v>
      </c>
      <c r="F30" s="139">
        <v>270</v>
      </c>
      <c r="G30" s="141">
        <f t="shared" si="1"/>
        <v>0.09</v>
      </c>
    </row>
    <row r="31" spans="2:19" x14ac:dyDescent="0.25">
      <c r="C31" s="105" t="s">
        <v>112</v>
      </c>
      <c r="D31" s="142">
        <f>K19</f>
        <v>7.2874493927125501</v>
      </c>
      <c r="E31" s="143"/>
      <c r="F31" s="142">
        <f>D31</f>
        <v>7.2874493927125501</v>
      </c>
      <c r="G31" s="144"/>
    </row>
    <row r="32" spans="2:19" ht="15.75" thickBot="1" x14ac:dyDescent="0.3">
      <c r="C32" s="114" t="s">
        <v>109</v>
      </c>
      <c r="D32" s="145">
        <f>D30*D31</f>
        <v>2040.4858299595139</v>
      </c>
      <c r="E32" s="145">
        <f t="shared" si="2"/>
        <v>2.0404858299595139</v>
      </c>
      <c r="F32" s="145">
        <f>F30*F31</f>
        <v>1967.6113360323886</v>
      </c>
      <c r="G32" s="146">
        <f t="shared" si="1"/>
        <v>0.65587044534412953</v>
      </c>
    </row>
    <row r="33" spans="3:7" x14ac:dyDescent="0.25">
      <c r="C33" s="102" t="s">
        <v>7</v>
      </c>
      <c r="D33" s="139">
        <v>4</v>
      </c>
      <c r="E33" s="140">
        <f t="shared" si="2"/>
        <v>4.0000000000000001E-3</v>
      </c>
      <c r="F33" s="139">
        <v>2</v>
      </c>
      <c r="G33" s="141">
        <f t="shared" si="1"/>
        <v>6.6666666666666664E-4</v>
      </c>
    </row>
    <row r="34" spans="3:7" x14ac:dyDescent="0.25">
      <c r="C34" s="105" t="s">
        <v>113</v>
      </c>
      <c r="D34" s="142">
        <f>O19</f>
        <v>1307.6923076923076</v>
      </c>
      <c r="E34" s="143"/>
      <c r="F34" s="142">
        <f>D34</f>
        <v>1307.6923076923076</v>
      </c>
      <c r="G34" s="144"/>
    </row>
    <row r="35" spans="3:7" ht="15.75" thickBot="1" x14ac:dyDescent="0.3">
      <c r="C35" s="114" t="s">
        <v>110</v>
      </c>
      <c r="D35" s="145">
        <f>D33*D34</f>
        <v>5230.7692307692305</v>
      </c>
      <c r="E35" s="145">
        <f t="shared" si="2"/>
        <v>5.2307692307692308</v>
      </c>
      <c r="F35" s="145">
        <f>F33*F34</f>
        <v>2615.3846153846152</v>
      </c>
      <c r="G35" s="146">
        <f t="shared" si="1"/>
        <v>0.8717948717948717</v>
      </c>
    </row>
    <row r="36" spans="3:7" ht="9.75" customHeight="1" x14ac:dyDescent="0.25">
      <c r="C36" s="137"/>
      <c r="D36" s="147"/>
      <c r="E36" s="147"/>
      <c r="F36" s="147"/>
      <c r="G36" s="148"/>
    </row>
    <row r="37" spans="3:7" x14ac:dyDescent="0.25">
      <c r="C37" s="149" t="s">
        <v>114</v>
      </c>
      <c r="D37" s="150">
        <f>D35+D32+D29</f>
        <v>7924.3162852185405</v>
      </c>
      <c r="E37" s="150">
        <f t="shared" si="2"/>
        <v>7.9243162852185405</v>
      </c>
      <c r="F37" s="150">
        <f>F35+F32+F29</f>
        <v>5660.5469718251679</v>
      </c>
      <c r="G37" s="150">
        <f t="shared" si="1"/>
        <v>1.8868489906083894</v>
      </c>
    </row>
    <row r="38" spans="3:7" ht="15.75" thickBot="1" x14ac:dyDescent="0.3">
      <c r="C38" s="151" t="s">
        <v>8</v>
      </c>
      <c r="D38" s="152">
        <v>13500</v>
      </c>
      <c r="E38" s="152">
        <f>D38/1000</f>
        <v>13.5</v>
      </c>
      <c r="F38" s="152">
        <v>16200</v>
      </c>
      <c r="G38" s="152">
        <f t="shared" si="1"/>
        <v>5.4</v>
      </c>
    </row>
    <row r="39" spans="3:7" ht="15.75" thickTop="1" x14ac:dyDescent="0.25">
      <c r="C39" s="153" t="s">
        <v>115</v>
      </c>
      <c r="D39" s="154">
        <f>D38+D37</f>
        <v>21424.316285218541</v>
      </c>
      <c r="E39" s="154">
        <f>D39/1000</f>
        <v>21.424316285218541</v>
      </c>
      <c r="F39" s="154">
        <f>F38+F37</f>
        <v>21860.54697182517</v>
      </c>
      <c r="G39" s="154">
        <f t="shared" si="1"/>
        <v>7.28684899060839</v>
      </c>
    </row>
    <row r="40" spans="3:7" x14ac:dyDescent="0.25">
      <c r="D40" s="15"/>
      <c r="E40" s="15"/>
    </row>
    <row r="41" spans="3:7" x14ac:dyDescent="0.25">
      <c r="C41" s="6" t="s">
        <v>12</v>
      </c>
      <c r="D41" s="6"/>
    </row>
    <row r="42" spans="3:7" ht="30" x14ac:dyDescent="0.25">
      <c r="C42" s="8"/>
      <c r="D42" s="79" t="s">
        <v>105</v>
      </c>
      <c r="E42" t="s">
        <v>107</v>
      </c>
    </row>
    <row r="43" spans="3:7" x14ac:dyDescent="0.25">
      <c r="C43" s="3" t="s">
        <v>5</v>
      </c>
      <c r="D43" s="3">
        <v>330</v>
      </c>
    </row>
    <row r="44" spans="3:7" x14ac:dyDescent="0.25">
      <c r="C44" s="3" t="s">
        <v>6</v>
      </c>
      <c r="D44" s="3">
        <v>270</v>
      </c>
    </row>
    <row r="45" spans="3:7" x14ac:dyDescent="0.25">
      <c r="C45" s="3" t="s">
        <v>7</v>
      </c>
      <c r="D45" s="3">
        <v>2</v>
      </c>
    </row>
    <row r="46" spans="3:7" x14ac:dyDescent="0.25">
      <c r="C46" s="3" t="s">
        <v>8</v>
      </c>
      <c r="D46" s="4">
        <v>16200</v>
      </c>
    </row>
    <row r="51" spans="3:6" ht="30" x14ac:dyDescent="0.25">
      <c r="C51" s="8" t="s">
        <v>88</v>
      </c>
      <c r="D51" s="8" t="s">
        <v>25</v>
      </c>
      <c r="E51" s="8" t="s">
        <v>27</v>
      </c>
      <c r="F51" s="76" t="s">
        <v>121</v>
      </c>
    </row>
    <row r="52" spans="3:6" x14ac:dyDescent="0.25">
      <c r="C52" s="3" t="s">
        <v>23</v>
      </c>
      <c r="D52" s="9">
        <v>160000</v>
      </c>
      <c r="E52" s="3" t="s">
        <v>55</v>
      </c>
      <c r="F52" s="98">
        <f>D52/D58</f>
        <v>0.13333333333333333</v>
      </c>
    </row>
    <row r="53" spans="3:6" x14ac:dyDescent="0.25">
      <c r="C53" s="3" t="s">
        <v>18</v>
      </c>
      <c r="D53" s="9">
        <v>160000</v>
      </c>
      <c r="E53" s="3" t="s">
        <v>77</v>
      </c>
      <c r="F53" s="95">
        <f>(D53+D54+D55)/D58</f>
        <v>0.3</v>
      </c>
    </row>
    <row r="54" spans="3:6" x14ac:dyDescent="0.25">
      <c r="C54" s="3" t="s">
        <v>22</v>
      </c>
      <c r="D54" s="9">
        <v>160000</v>
      </c>
      <c r="E54" s="3" t="s">
        <v>77</v>
      </c>
      <c r="F54" s="96"/>
    </row>
    <row r="55" spans="3:6" x14ac:dyDescent="0.25">
      <c r="C55" s="3" t="s">
        <v>24</v>
      </c>
      <c r="D55" s="9">
        <v>40000</v>
      </c>
      <c r="E55" s="3" t="s">
        <v>77</v>
      </c>
      <c r="F55" s="97"/>
    </row>
    <row r="56" spans="3:6" x14ac:dyDescent="0.25">
      <c r="C56" s="3" t="s">
        <v>19</v>
      </c>
      <c r="D56" s="9">
        <v>400000</v>
      </c>
      <c r="E56" s="3" t="s">
        <v>93</v>
      </c>
      <c r="F56" s="95">
        <f>(D56+D57)/D58</f>
        <v>0.56666666666666665</v>
      </c>
    </row>
    <row r="57" spans="3:6" x14ac:dyDescent="0.25">
      <c r="C57" s="3" t="s">
        <v>21</v>
      </c>
      <c r="D57" s="9">
        <v>280000</v>
      </c>
      <c r="E57" s="3" t="s">
        <v>93</v>
      </c>
      <c r="F57" s="97"/>
    </row>
    <row r="58" spans="3:6" x14ac:dyDescent="0.25">
      <c r="C58" s="11" t="s">
        <v>35</v>
      </c>
      <c r="D58" s="14">
        <f>SUM(D52:D57)</f>
        <v>1200000</v>
      </c>
      <c r="E58" s="8"/>
      <c r="F58" s="99">
        <f>F56+F53+F52</f>
        <v>1</v>
      </c>
    </row>
  </sheetData>
  <sortState ref="C52:G57">
    <sortCondition ref="E52:E57"/>
  </sortState>
  <mergeCells count="8">
    <mergeCell ref="F53:F55"/>
    <mergeCell ref="F56:F57"/>
    <mergeCell ref="D28:E28"/>
    <mergeCell ref="D31:E31"/>
    <mergeCell ref="D34:E34"/>
    <mergeCell ref="F34:G34"/>
    <mergeCell ref="F31:G31"/>
    <mergeCell ref="F28:G28"/>
  </mergeCells>
  <pageMargins left="0.7" right="0.7" top="0.75" bottom="0.75" header="0.3" footer="0.3"/>
  <ignoredErrors>
    <ignoredError sqref="E29 E32 E35 E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7"/>
  <sheetViews>
    <sheetView workbookViewId="0">
      <selection activeCell="C3" sqref="C3:I7"/>
    </sheetView>
  </sheetViews>
  <sheetFormatPr defaultRowHeight="15" x14ac:dyDescent="0.25"/>
  <cols>
    <col min="3" max="3" width="13.85546875" bestFit="1" customWidth="1"/>
    <col min="4" max="9" width="12.140625" customWidth="1"/>
  </cols>
  <sheetData>
    <row r="2" spans="3:9" ht="15.75" thickBot="1" x14ac:dyDescent="0.3"/>
    <row r="3" spans="3:9" x14ac:dyDescent="0.25">
      <c r="D3" s="84" t="s">
        <v>119</v>
      </c>
      <c r="E3" s="85"/>
      <c r="F3" s="86"/>
      <c r="G3" s="84" t="s">
        <v>120</v>
      </c>
      <c r="H3" s="85"/>
      <c r="I3" s="86"/>
    </row>
    <row r="4" spans="3:9" s="81" customFormat="1" ht="30" x14ac:dyDescent="0.25">
      <c r="D4" s="87" t="s">
        <v>116</v>
      </c>
      <c r="E4" s="82" t="s">
        <v>117</v>
      </c>
      <c r="F4" s="88" t="s">
        <v>118</v>
      </c>
      <c r="G4" s="87" t="s">
        <v>116</v>
      </c>
      <c r="H4" s="82" t="s">
        <v>117</v>
      </c>
      <c r="I4" s="88" t="s">
        <v>118</v>
      </c>
    </row>
    <row r="5" spans="3:9" x14ac:dyDescent="0.25">
      <c r="C5" s="74" t="s">
        <v>42</v>
      </c>
      <c r="D5" s="89">
        <f>ABC!E38</f>
        <v>13.5</v>
      </c>
      <c r="E5" s="80"/>
      <c r="F5" s="90"/>
      <c r="G5" s="89">
        <f>ABC!G38</f>
        <v>5.4</v>
      </c>
      <c r="H5" s="80"/>
      <c r="I5" s="90"/>
    </row>
    <row r="6" spans="3:9" ht="15.75" thickBot="1" x14ac:dyDescent="0.3">
      <c r="C6" s="83" t="s">
        <v>47</v>
      </c>
      <c r="D6" s="91">
        <f>'PlantWide OH'!H35</f>
        <v>4.8979999999999997</v>
      </c>
      <c r="E6" s="17">
        <f>'Dept OH'!K69-Summart!D5</f>
        <v>10.932310444550538</v>
      </c>
      <c r="F6" s="92">
        <f>ABC!E37</f>
        <v>7.9243162852185405</v>
      </c>
      <c r="G6" s="91">
        <f>'PlantWide OH'!I35</f>
        <v>2.6938999999999997</v>
      </c>
      <c r="H6" s="17">
        <f>'Dept OH'!L69-Summart!G5</f>
        <v>4.1904307217841286</v>
      </c>
      <c r="I6" s="92">
        <f>ABC!G37</f>
        <v>1.8868489906083894</v>
      </c>
    </row>
    <row r="7" spans="3:9" ht="16.5" thickTop="1" thickBot="1" x14ac:dyDescent="0.3">
      <c r="C7" s="75" t="s">
        <v>63</v>
      </c>
      <c r="D7" s="93">
        <f>D6+D5</f>
        <v>18.398</v>
      </c>
      <c r="E7" s="39">
        <f>E6+D5</f>
        <v>24.432310444550538</v>
      </c>
      <c r="F7" s="94">
        <f>F6+D5</f>
        <v>21.424316285218541</v>
      </c>
      <c r="G7" s="93">
        <f>G6+G5</f>
        <v>8.0938999999999997</v>
      </c>
      <c r="H7" s="39">
        <f>H6+G5</f>
        <v>9.5904307217841289</v>
      </c>
      <c r="I7" s="94">
        <f>I6+G5</f>
        <v>7.28684899060839</v>
      </c>
    </row>
  </sheetData>
  <mergeCells count="4">
    <mergeCell ref="D3:F3"/>
    <mergeCell ref="G3:I3"/>
    <mergeCell ref="D5:F5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PlantWide OH</vt:lpstr>
      <vt:lpstr>Dept OH</vt:lpstr>
      <vt:lpstr>ABC</vt:lpstr>
      <vt:lpstr>Summart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2014-01-18T01:15:51Z</dcterms:created>
  <dcterms:modified xsi:type="dcterms:W3CDTF">2014-01-18T21:25:28Z</dcterms:modified>
</cp:coreProperties>
</file>