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5875" windowHeight="12585" firstSheet="1" activeTab="5"/>
  </bookViews>
  <sheets>
    <sheet name="Sheet1" sheetId="1" r:id="rId1"/>
    <sheet name="organic cotton" sheetId="2" r:id="rId2"/>
    <sheet name="sales" sheetId="3" r:id="rId3"/>
    <sheet name="Sheet2" sheetId="6" r:id="rId4"/>
    <sheet name="recycling program" sheetId="7" r:id="rId5"/>
    <sheet name="PL" sheetId="8" r:id="rId6"/>
  </sheets>
  <calcPr calcId="145621"/>
</workbook>
</file>

<file path=xl/calcChain.xml><?xml version="1.0" encoding="utf-8"?>
<calcChain xmlns="http://schemas.openxmlformats.org/spreadsheetml/2006/main">
  <c r="I45" i="8" l="1"/>
  <c r="I46" i="8" s="1"/>
  <c r="D46" i="8"/>
  <c r="D49" i="8" s="1"/>
  <c r="K36" i="8" s="1"/>
  <c r="K37" i="8" s="1"/>
  <c r="D47" i="8"/>
  <c r="E28" i="8"/>
  <c r="D28" i="8"/>
  <c r="D19" i="6"/>
  <c r="D18" i="6"/>
  <c r="F55" i="6" l="1"/>
  <c r="G55" i="6" s="1"/>
  <c r="H55" i="6" s="1"/>
  <c r="I55" i="6" s="1"/>
  <c r="F56" i="6"/>
  <c r="G56" i="6" s="1"/>
  <c r="H56" i="6" s="1"/>
  <c r="I56" i="6" s="1"/>
  <c r="E56" i="6"/>
  <c r="E55" i="6"/>
  <c r="D17" i="7"/>
  <c r="E17" i="7"/>
  <c r="F17" i="7"/>
  <c r="G17" i="7"/>
  <c r="H17" i="7"/>
  <c r="I17" i="7"/>
  <c r="J17" i="7"/>
  <c r="C17" i="7"/>
  <c r="D14" i="7"/>
  <c r="E14" i="7"/>
  <c r="F14" i="7"/>
  <c r="G14" i="7"/>
  <c r="H14" i="7"/>
  <c r="I14" i="7"/>
  <c r="J14" i="7"/>
  <c r="C14" i="7"/>
  <c r="D11" i="7"/>
  <c r="E11" i="7"/>
  <c r="F11" i="7"/>
  <c r="G11" i="7"/>
  <c r="H11" i="7"/>
  <c r="I11" i="7"/>
  <c r="J11" i="7"/>
  <c r="C11" i="7"/>
  <c r="E8" i="7"/>
  <c r="F8" i="7"/>
  <c r="G8" i="7"/>
  <c r="H8" i="7"/>
  <c r="I8" i="7"/>
  <c r="J8" i="7"/>
  <c r="D8" i="7"/>
  <c r="F75" i="6"/>
  <c r="G75" i="6"/>
  <c r="H75" i="6"/>
  <c r="E75" i="6"/>
  <c r="D75" i="6"/>
  <c r="E74" i="6"/>
  <c r="F74" i="6"/>
  <c r="G74" i="6"/>
  <c r="H74" i="6"/>
  <c r="D74" i="6"/>
  <c r="F12" i="6"/>
  <c r="F13" i="6"/>
  <c r="F14" i="6"/>
  <c r="F11" i="6"/>
  <c r="E15" i="6"/>
  <c r="F47" i="6"/>
  <c r="G47" i="6"/>
  <c r="H47" i="6"/>
  <c r="I47" i="6"/>
  <c r="E47" i="6"/>
  <c r="G6" i="2" l="1"/>
  <c r="H6" i="2"/>
  <c r="J6" i="2" s="1"/>
  <c r="I6" i="2"/>
  <c r="K6" i="2" s="1"/>
  <c r="G7" i="2"/>
  <c r="I7" i="2" s="1"/>
  <c r="K7" i="2" s="1"/>
  <c r="H7" i="2"/>
  <c r="J7" i="2" s="1"/>
  <c r="G8" i="2"/>
  <c r="H8" i="2" s="1"/>
  <c r="J8" i="2" s="1"/>
  <c r="G9" i="2"/>
  <c r="H9" i="2"/>
  <c r="I9" i="2"/>
  <c r="K9" i="2" s="1"/>
  <c r="J9" i="2"/>
  <c r="G10" i="2"/>
  <c r="H10" i="2"/>
  <c r="J10" i="2" s="1"/>
  <c r="I10" i="2"/>
  <c r="K10" i="2" s="1"/>
  <c r="G11" i="2"/>
  <c r="I11" i="2" s="1"/>
  <c r="K11" i="2" s="1"/>
  <c r="H11" i="2"/>
  <c r="J11" i="2" s="1"/>
  <c r="G12" i="2"/>
  <c r="H12" i="2" s="1"/>
  <c r="J12" i="2" s="1"/>
  <c r="G13" i="2"/>
  <c r="H13" i="2"/>
  <c r="I13" i="2"/>
  <c r="K13" i="2" s="1"/>
  <c r="J13" i="2"/>
  <c r="G14" i="2"/>
  <c r="H14" i="2"/>
  <c r="J14" i="2" s="1"/>
  <c r="I14" i="2"/>
  <c r="K14" i="2" s="1"/>
  <c r="G15" i="2"/>
  <c r="I15" i="2" s="1"/>
  <c r="K15" i="2" s="1"/>
  <c r="H15" i="2"/>
  <c r="J15" i="2" s="1"/>
  <c r="G16" i="2"/>
  <c r="H16" i="2" s="1"/>
  <c r="J16" i="2" s="1"/>
  <c r="G17" i="2"/>
  <c r="H17" i="2"/>
  <c r="I17" i="2"/>
  <c r="K17" i="2" s="1"/>
  <c r="J17" i="2"/>
  <c r="G18" i="2"/>
  <c r="H18" i="2"/>
  <c r="J18" i="2" s="1"/>
  <c r="I18" i="2"/>
  <c r="K18" i="2" s="1"/>
  <c r="K5" i="2"/>
  <c r="J5" i="2"/>
  <c r="I5" i="2"/>
  <c r="H5" i="2"/>
  <c r="G5" i="2"/>
  <c r="E6" i="2"/>
  <c r="F6" i="2"/>
  <c r="E7" i="2"/>
  <c r="F7" i="2" s="1"/>
  <c r="E8" i="2"/>
  <c r="F8" i="2"/>
  <c r="E9" i="2"/>
  <c r="F9" i="2" s="1"/>
  <c r="E10" i="2"/>
  <c r="F10" i="2"/>
  <c r="E11" i="2"/>
  <c r="F11" i="2" s="1"/>
  <c r="E12" i="2"/>
  <c r="F12" i="2"/>
  <c r="E13" i="2"/>
  <c r="F13" i="2" s="1"/>
  <c r="E14" i="2"/>
  <c r="F14" i="2"/>
  <c r="E15" i="2"/>
  <c r="F15" i="2" s="1"/>
  <c r="E16" i="2"/>
  <c r="F16" i="2"/>
  <c r="E17" i="2"/>
  <c r="F17" i="2" s="1"/>
  <c r="E18" i="2"/>
  <c r="F18" i="2"/>
  <c r="F5" i="2"/>
  <c r="E5" i="2"/>
  <c r="I16" i="2" l="1"/>
  <c r="K16" i="2" s="1"/>
  <c r="I12" i="2"/>
  <c r="K12" i="2" s="1"/>
  <c r="I8" i="2"/>
  <c r="K8" i="2" s="1"/>
  <c r="D6" i="1"/>
  <c r="E6" i="1" s="1"/>
  <c r="D7" i="1"/>
  <c r="E7" i="1" s="1"/>
  <c r="D8" i="1"/>
  <c r="E8" i="1" s="1"/>
  <c r="D9" i="1"/>
  <c r="E9" i="1" s="1"/>
  <c r="D5" i="1"/>
  <c r="E5" i="1" s="1"/>
  <c r="C10" i="1"/>
</calcChain>
</file>

<file path=xl/sharedStrings.xml><?xml version="1.0" encoding="utf-8"?>
<sst xmlns="http://schemas.openxmlformats.org/spreadsheetml/2006/main" count="134" uniqueCount="114">
  <si>
    <t>Product</t>
  </si>
  <si>
    <t>Sportsware</t>
  </si>
  <si>
    <t>Technical Outware</t>
  </si>
  <si>
    <t>Technical Knits</t>
  </si>
  <si>
    <t>Hard Goods</t>
  </si>
  <si>
    <t>% Sales</t>
  </si>
  <si>
    <t>Other misc</t>
  </si>
  <si>
    <t>Heavy Flannel Shirt</t>
  </si>
  <si>
    <t>Kids Heavy Flannel Shirt</t>
  </si>
  <si>
    <t>Zip front Flannel shirt</t>
  </si>
  <si>
    <t>Kids climbing pants</t>
  </si>
  <si>
    <t>Baby cotton coverall</t>
  </si>
  <si>
    <t>LT WT Stand up Shorts</t>
  </si>
  <si>
    <t>Mondos Shorts</t>
  </si>
  <si>
    <t>Bombachas reg</t>
  </si>
  <si>
    <t>AC Shorts</t>
  </si>
  <si>
    <t>Women AC shorts</t>
  </si>
  <si>
    <t>Womenr AC skirt</t>
  </si>
  <si>
    <t>Mondo Pants</t>
  </si>
  <si>
    <t>GI Shorts</t>
  </si>
  <si>
    <t>Conventional cotton cost</t>
  </si>
  <si>
    <t>Organic cotton cost</t>
  </si>
  <si>
    <t>Bombachas</t>
  </si>
  <si>
    <t>Diff $</t>
  </si>
  <si>
    <t>Diff %</t>
  </si>
  <si>
    <t>Estimated MFG (1/3 costs)</t>
  </si>
  <si>
    <t>Total cost reg cotton</t>
  </si>
  <si>
    <t>Total cost org cotton</t>
  </si>
  <si>
    <t xml:space="preserve">Sale price for 50% margins </t>
  </si>
  <si>
    <t>reg</t>
  </si>
  <si>
    <t>org</t>
  </si>
  <si>
    <t>Channel</t>
  </si>
  <si>
    <t>Wholesale</t>
  </si>
  <si>
    <t>Retail</t>
  </si>
  <si>
    <t>Catalogue/internet</t>
  </si>
  <si>
    <t>Total Sales</t>
  </si>
  <si>
    <t>Contribution Margin</t>
  </si>
  <si>
    <t>Return %</t>
  </si>
  <si>
    <t>Columbia</t>
  </si>
  <si>
    <t>VF Corporation</t>
  </si>
  <si>
    <t>Nike</t>
  </si>
  <si>
    <t>Timberland</t>
  </si>
  <si>
    <t>Patagonia</t>
  </si>
  <si>
    <t>D/E Ratio</t>
  </si>
  <si>
    <t>ROE</t>
  </si>
  <si>
    <t>http://www.statcan.gc.ca/pub/61-219-x/2009000/t245-eng.htm</t>
  </si>
  <si>
    <t xml:space="preserve">D/E </t>
  </si>
  <si>
    <t>Ratios</t>
  </si>
  <si>
    <t>Profit margins</t>
  </si>
  <si>
    <t>WC</t>
  </si>
  <si>
    <t>Quick</t>
  </si>
  <si>
    <t>Inventory Turnover</t>
  </si>
  <si>
    <t>Other items (YoY change)</t>
  </si>
  <si>
    <t>Operating revenues</t>
  </si>
  <si>
    <t>Profits</t>
  </si>
  <si>
    <t>Taxable income</t>
  </si>
  <si>
    <t>PATAGONIA</t>
  </si>
  <si>
    <t>Sales</t>
  </si>
  <si>
    <t>Margins</t>
  </si>
  <si>
    <t>Change in sales</t>
  </si>
  <si>
    <t>Change in margnins</t>
  </si>
  <si>
    <t>YOY change in revenues</t>
  </si>
  <si>
    <t>CND Industry</t>
  </si>
  <si>
    <t>YOY changes in Margins</t>
  </si>
  <si>
    <t>Average</t>
  </si>
  <si>
    <t># Employees</t>
  </si>
  <si>
    <t>North Face</t>
  </si>
  <si>
    <t>Sales (M$)</t>
  </si>
  <si>
    <t>Net Sales</t>
  </si>
  <si>
    <t>show - no increase in sales</t>
  </si>
  <si>
    <t>hit on SGA</t>
  </si>
  <si>
    <t>hit on operating margins</t>
  </si>
  <si>
    <t>Gross Margins</t>
  </si>
  <si>
    <t>SGA</t>
  </si>
  <si>
    <t>Operating Margins</t>
  </si>
  <si>
    <t>% Sales Growth</t>
  </si>
  <si>
    <t>SGA as % Sales</t>
  </si>
  <si>
    <t>Operating Margins as% Sales</t>
  </si>
  <si>
    <t>Sales ('000$)/ Employee</t>
  </si>
  <si>
    <t>Gross margin %</t>
  </si>
  <si>
    <t>LTD w/ 11.1% D/E Ratio</t>
  </si>
  <si>
    <t>Additional Capital</t>
  </si>
  <si>
    <t>Long term debt @ 2.5% D/E ($M)</t>
  </si>
  <si>
    <t>Item</t>
  </si>
  <si>
    <t>One Time Cost</t>
  </si>
  <si>
    <t>Ongoing Cost</t>
  </si>
  <si>
    <t>Details</t>
  </si>
  <si>
    <t>Partnerships</t>
  </si>
  <si>
    <t>Hire Partnership Manager</t>
  </si>
  <si>
    <t xml:space="preserve">Repair transport </t>
  </si>
  <si>
    <t>Online platform</t>
  </si>
  <si>
    <t>Development</t>
  </si>
  <si>
    <t>Hire product Manager</t>
  </si>
  <si>
    <t>Infrastructure maintenance</t>
  </si>
  <si>
    <t>Repair Facility Expansion</t>
  </si>
  <si>
    <t>Move</t>
  </si>
  <si>
    <t>Incremental rent</t>
  </si>
  <si>
    <t>Marketing</t>
  </si>
  <si>
    <t>Social media campaign</t>
  </si>
  <si>
    <t>Mobile repair workshops</t>
  </si>
  <si>
    <t>Swap events</t>
  </si>
  <si>
    <t>Coordinator + Staff</t>
  </si>
  <si>
    <t>Logistics/transport</t>
  </si>
  <si>
    <t>Total</t>
  </si>
  <si>
    <t>Development costs (Shared)</t>
  </si>
  <si>
    <t>Online marketing manager</t>
  </si>
  <si>
    <t>4 new staff</t>
  </si>
  <si>
    <t>Revenues</t>
  </si>
  <si>
    <t>Additional 2% sales growth from marketing</t>
  </si>
  <si>
    <t>Net incremental</t>
  </si>
  <si>
    <t>Growth</t>
  </si>
  <si>
    <t>ORIGINAL</t>
  </si>
  <si>
    <t>NEW</t>
  </si>
  <si>
    <t>Swap platform &amp; Events (2% sales)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</si>
</sst>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9" fontId="0" fillId="0" borderId="0" xfId="2" applyFont="1"/>
    <xf numFmtId="164" fontId="0" fillId="0" borderId="0" xfId="1" applyNumberFormat="1" applyFont="1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9" fontId="0" fillId="0" borderId="1" xfId="2" applyFont="1" applyBorder="1"/>
    <xf numFmtId="164" fontId="0" fillId="0" borderId="1" xfId="1" applyNumberFormat="1" applyFont="1" applyBorder="1"/>
    <xf numFmtId="165" fontId="0" fillId="0" borderId="0" xfId="2" applyNumberFormat="1" applyFont="1"/>
    <xf numFmtId="2" fontId="0" fillId="0" borderId="0" xfId="2" applyNumberFormat="1" applyFont="1"/>
    <xf numFmtId="165" fontId="0" fillId="0" borderId="0" xfId="0" applyNumberFormat="1"/>
    <xf numFmtId="9" fontId="0" fillId="0" borderId="0" xfId="2" applyNumberFormat="1" applyFont="1"/>
    <xf numFmtId="166" fontId="0" fillId="0" borderId="1" xfId="0" applyNumberFormat="1" applyBorder="1"/>
    <xf numFmtId="9" fontId="0" fillId="0" borderId="1" xfId="2" applyNumberFormat="1" applyFont="1" applyBorder="1"/>
    <xf numFmtId="165" fontId="0" fillId="0" borderId="1" xfId="2" applyNumberFormat="1" applyFont="1" applyBorder="1"/>
    <xf numFmtId="1" fontId="0" fillId="0" borderId="0" xfId="0" applyNumberFormat="1"/>
    <xf numFmtId="0" fontId="0" fillId="2" borderId="0" xfId="0" applyFill="1"/>
    <xf numFmtId="0" fontId="0" fillId="2" borderId="2" xfId="0" applyFill="1" applyBorder="1"/>
    <xf numFmtId="164" fontId="0" fillId="0" borderId="0" xfId="0" applyNumberFormat="1"/>
    <xf numFmtId="0" fontId="0" fillId="2" borderId="1" xfId="0" applyFill="1" applyBorder="1"/>
    <xf numFmtId="164" fontId="0" fillId="2" borderId="1" xfId="0" applyNumberFormat="1" applyFill="1" applyBorder="1"/>
    <xf numFmtId="44" fontId="0" fillId="2" borderId="1" xfId="0" applyNumberFormat="1" applyFill="1" applyBorder="1"/>
    <xf numFmtId="0" fontId="2" fillId="2" borderId="0" xfId="0" applyFont="1" applyFill="1"/>
    <xf numFmtId="0" fontId="0" fillId="3" borderId="1" xfId="0" applyFill="1" applyBorder="1"/>
    <xf numFmtId="44" fontId="0" fillId="3" borderId="1" xfId="0" applyNumberFormat="1" applyFill="1" applyBorder="1"/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164" fontId="0" fillId="2" borderId="1" xfId="1" applyNumberFormat="1" applyFont="1" applyFill="1" applyBorder="1"/>
    <xf numFmtId="165" fontId="0" fillId="2" borderId="1" xfId="2" applyNumberFormat="1" applyFont="1" applyFill="1" applyBorder="1"/>
    <xf numFmtId="9" fontId="0" fillId="2" borderId="1" xfId="2" applyFont="1" applyFill="1" applyBorder="1"/>
  </cellXfs>
  <cellStyles count="5">
    <cellStyle name="Currency" xfId="1" builtinId="4"/>
    <cellStyle name="Normal" xfId="0" builtinId="0"/>
    <cellStyle name="Normal 2" xfId="3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Sheet1!$E$4</c:f>
              <c:strCache>
                <c:ptCount val="1"/>
                <c:pt idx="0">
                  <c:v>Contribution Margin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Sheet1!$B$5:$B$9</c:f>
              <c:strCache>
                <c:ptCount val="5"/>
                <c:pt idx="0">
                  <c:v>Sportsware</c:v>
                </c:pt>
                <c:pt idx="1">
                  <c:v>Technical Outware</c:v>
                </c:pt>
                <c:pt idx="2">
                  <c:v>Technical Knits</c:v>
                </c:pt>
                <c:pt idx="3">
                  <c:v>Hard Goods</c:v>
                </c:pt>
                <c:pt idx="4">
                  <c:v>Other misc</c:v>
                </c:pt>
              </c:strCache>
            </c:strRef>
          </c:cat>
          <c:val>
            <c:numRef>
              <c:f>Sheet1!$C$5:$C$9</c:f>
              <c:numCache>
                <c:formatCode>0%</c:formatCode>
                <c:ptCount val="5"/>
                <c:pt idx="0">
                  <c:v>0.47</c:v>
                </c:pt>
                <c:pt idx="1">
                  <c:v>0.3</c:v>
                </c:pt>
                <c:pt idx="2">
                  <c:v>0.12</c:v>
                </c:pt>
                <c:pt idx="3">
                  <c:v>0.06</c:v>
                </c:pt>
                <c:pt idx="4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22368"/>
        <c:axId val="74213632"/>
      </c:barChart>
      <c:catAx>
        <c:axId val="97722368"/>
        <c:scaling>
          <c:orientation val="minMax"/>
        </c:scaling>
        <c:delete val="0"/>
        <c:axPos val="b"/>
        <c:majorTickMark val="out"/>
        <c:minorTickMark val="none"/>
        <c:tickLblPos val="nextTo"/>
        <c:crossAx val="74213632"/>
        <c:crosses val="autoZero"/>
        <c:auto val="1"/>
        <c:lblAlgn val="ctr"/>
        <c:lblOffset val="100"/>
        <c:noMultiLvlLbl val="0"/>
      </c:catAx>
      <c:valAx>
        <c:axId val="742136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72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59273840769902"/>
          <c:y val="0.11673807479924654"/>
          <c:w val="0.8714617235345582"/>
          <c:h val="0.7481020862509677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sales!$D$4</c:f>
              <c:strCache>
                <c:ptCount val="1"/>
                <c:pt idx="0">
                  <c:v>% Sales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sales!$D$5:$D$7</c:f>
              <c:numCache>
                <c:formatCode>0%</c:formatCode>
                <c:ptCount val="3"/>
                <c:pt idx="0">
                  <c:v>0.44</c:v>
                </c:pt>
                <c:pt idx="1">
                  <c:v>0.33</c:v>
                </c:pt>
                <c:pt idx="2">
                  <c:v>0.23</c:v>
                </c:pt>
              </c:numCache>
            </c:numRef>
          </c:val>
        </c:ser>
        <c:ser>
          <c:idx val="0"/>
          <c:order val="1"/>
          <c:tx>
            <c:strRef>
              <c:f>sales!$F$4</c:f>
              <c:strCache>
                <c:ptCount val="1"/>
                <c:pt idx="0">
                  <c:v>Gross margin %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sales!$C$5:$C$7</c:f>
              <c:strCache>
                <c:ptCount val="3"/>
                <c:pt idx="0">
                  <c:v>Wholesale</c:v>
                </c:pt>
                <c:pt idx="1">
                  <c:v>Retail</c:v>
                </c:pt>
                <c:pt idx="2">
                  <c:v>Catalogue/internet</c:v>
                </c:pt>
              </c:strCache>
            </c:strRef>
          </c:cat>
          <c:val>
            <c:numRef>
              <c:f>sales!$F$5:$F$7</c:f>
              <c:numCache>
                <c:formatCode>0%</c:formatCode>
                <c:ptCount val="3"/>
                <c:pt idx="0">
                  <c:v>0.45</c:v>
                </c:pt>
                <c:pt idx="1">
                  <c:v>0.65</c:v>
                </c:pt>
                <c:pt idx="2">
                  <c:v>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25952"/>
        <c:axId val="74215360"/>
      </c:barChart>
      <c:catAx>
        <c:axId val="97725952"/>
        <c:scaling>
          <c:orientation val="minMax"/>
        </c:scaling>
        <c:delete val="0"/>
        <c:axPos val="b"/>
        <c:majorTickMark val="out"/>
        <c:minorTickMark val="none"/>
        <c:tickLblPos val="nextTo"/>
        <c:crossAx val="74215360"/>
        <c:crosses val="autoZero"/>
        <c:auto val="1"/>
        <c:lblAlgn val="ctr"/>
        <c:lblOffset val="100"/>
        <c:noMultiLvlLbl val="0"/>
      </c:catAx>
      <c:valAx>
        <c:axId val="742153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725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8054461942257247E-2"/>
          <c:y val="2.2984106153397395E-3"/>
          <c:w val="0.97194553805774275"/>
          <c:h val="6.4023148890910139E-2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Sheet2!$E$10</c:f>
              <c:strCache>
                <c:ptCount val="1"/>
                <c:pt idx="0">
                  <c:v>D/E Ratio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Sheet2!$C$11:$D$14</c:f>
              <c:strCache>
                <c:ptCount val="4"/>
                <c:pt idx="0">
                  <c:v>Columbia</c:v>
                </c:pt>
                <c:pt idx="1">
                  <c:v>VF Corporation</c:v>
                </c:pt>
                <c:pt idx="2">
                  <c:v>Nike</c:v>
                </c:pt>
                <c:pt idx="3">
                  <c:v>Patagonia</c:v>
                </c:pt>
              </c:strCache>
            </c:strRef>
          </c:cat>
          <c:val>
            <c:numRef>
              <c:f>Sheet2!$E$11:$E$14</c:f>
              <c:numCache>
                <c:formatCode>0.0%</c:formatCode>
                <c:ptCount val="4"/>
                <c:pt idx="0">
                  <c:v>0.02</c:v>
                </c:pt>
                <c:pt idx="1">
                  <c:v>0.31</c:v>
                </c:pt>
                <c:pt idx="2">
                  <c:v>0.09</c:v>
                </c:pt>
                <c:pt idx="3">
                  <c:v>2.5000000000000001E-2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69152"/>
        <c:axId val="74217664"/>
      </c:barChart>
      <c:lineChart>
        <c:grouping val="standard"/>
        <c:varyColors val="0"/>
        <c:ser>
          <c:idx val="1"/>
          <c:order val="1"/>
          <c:tx>
            <c:strRef>
              <c:f>Sheet2!$F$10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Sheet2!$C$11:$D$14</c:f>
              <c:strCache>
                <c:ptCount val="4"/>
                <c:pt idx="0">
                  <c:v>Columbia</c:v>
                </c:pt>
                <c:pt idx="1">
                  <c:v>VF Corporation</c:v>
                </c:pt>
                <c:pt idx="2">
                  <c:v>Nike</c:v>
                </c:pt>
                <c:pt idx="3">
                  <c:v>Patagonia</c:v>
                </c:pt>
              </c:strCache>
            </c:strRef>
          </c:cat>
          <c:val>
            <c:numRef>
              <c:f>Sheet2!$F$11:$F$14</c:f>
              <c:numCache>
                <c:formatCode>0.0%</c:formatCode>
                <c:ptCount val="4"/>
                <c:pt idx="0">
                  <c:v>0.11125000000000002</c:v>
                </c:pt>
                <c:pt idx="1">
                  <c:v>0.11125000000000002</c:v>
                </c:pt>
                <c:pt idx="2">
                  <c:v>0.11125000000000002</c:v>
                </c:pt>
                <c:pt idx="3">
                  <c:v>0.11125000000000002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69152"/>
        <c:axId val="74217664"/>
      </c:lineChart>
      <c:catAx>
        <c:axId val="118769152"/>
        <c:scaling>
          <c:orientation val="minMax"/>
        </c:scaling>
        <c:delete val="0"/>
        <c:axPos val="b"/>
        <c:majorTickMark val="out"/>
        <c:minorTickMark val="none"/>
        <c:tickLblPos val="nextTo"/>
        <c:crossAx val="74217664"/>
        <c:crosses val="autoZero"/>
        <c:auto val="1"/>
        <c:lblAlgn val="ctr"/>
        <c:lblOffset val="100"/>
        <c:noMultiLvlLbl val="0"/>
      </c:catAx>
      <c:valAx>
        <c:axId val="742176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18769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Sheet2!$C$74</c:f>
              <c:strCache>
                <c:ptCount val="1"/>
                <c:pt idx="0">
                  <c:v>Sales ('000$)/ Employee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7777777777777779E-3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Sheet2!$D$71:$H$71</c:f>
              <c:strCache>
                <c:ptCount val="5"/>
                <c:pt idx="0">
                  <c:v>Columbia</c:v>
                </c:pt>
                <c:pt idx="1">
                  <c:v>North Face</c:v>
                </c:pt>
                <c:pt idx="2">
                  <c:v>Nike</c:v>
                </c:pt>
                <c:pt idx="3">
                  <c:v>Timberland</c:v>
                </c:pt>
                <c:pt idx="4">
                  <c:v>Patagonia</c:v>
                </c:pt>
              </c:strCache>
            </c:strRef>
          </c:cat>
          <c:val>
            <c:numRef>
              <c:f>Sheet2!$D$74:$H$74</c:f>
              <c:numCache>
                <c:formatCode>0</c:formatCode>
                <c:ptCount val="5"/>
                <c:pt idx="0">
                  <c:v>399.61451975586249</c:v>
                </c:pt>
                <c:pt idx="1">
                  <c:v>1602.1361815754337</c:v>
                </c:pt>
                <c:pt idx="2">
                  <c:v>559.06705539358609</c:v>
                </c:pt>
                <c:pt idx="3">
                  <c:v>225.61403508771929</c:v>
                </c:pt>
                <c:pt idx="4">
                  <c:v>237.85714285714286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70688"/>
        <c:axId val="119489088"/>
      </c:barChart>
      <c:lineChart>
        <c:grouping val="stacked"/>
        <c:varyColors val="0"/>
        <c:ser>
          <c:idx val="1"/>
          <c:order val="1"/>
          <c:tx>
            <c:strRef>
              <c:f>Sheet2!$C$75</c:f>
              <c:strCache>
                <c:ptCount val="1"/>
                <c:pt idx="0">
                  <c:v>Average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0.10833333333333334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Sheet2!$D$71:$H$71</c:f>
              <c:strCache>
                <c:ptCount val="5"/>
                <c:pt idx="0">
                  <c:v>Columbia</c:v>
                </c:pt>
                <c:pt idx="1">
                  <c:v>North Face</c:v>
                </c:pt>
                <c:pt idx="2">
                  <c:v>Nike</c:v>
                </c:pt>
                <c:pt idx="3">
                  <c:v>Timberland</c:v>
                </c:pt>
                <c:pt idx="4">
                  <c:v>Patagonia</c:v>
                </c:pt>
              </c:strCache>
            </c:strRef>
          </c:cat>
          <c:val>
            <c:numRef>
              <c:f>Sheet2!$D$75:$H$75</c:f>
              <c:numCache>
                <c:formatCode>0</c:formatCode>
                <c:ptCount val="5"/>
                <c:pt idx="0">
                  <c:v>513.43290177190579</c:v>
                </c:pt>
                <c:pt idx="1">
                  <c:v>513.43290177190579</c:v>
                </c:pt>
                <c:pt idx="2">
                  <c:v>513.43290177190579</c:v>
                </c:pt>
                <c:pt idx="3">
                  <c:v>513.43290177190579</c:v>
                </c:pt>
                <c:pt idx="4">
                  <c:v>513.43290177190579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70688"/>
        <c:axId val="119489088"/>
      </c:lineChart>
      <c:catAx>
        <c:axId val="1187706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489088"/>
        <c:crosses val="autoZero"/>
        <c:auto val="1"/>
        <c:lblAlgn val="ctr"/>
        <c:lblOffset val="100"/>
        <c:noMultiLvlLbl val="0"/>
      </c:catAx>
      <c:valAx>
        <c:axId val="11948908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118770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YoY</a:t>
            </a:r>
            <a:r>
              <a:rPr lang="en-US" baseline="0"/>
              <a:t> % Revenue Growth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Sheet2!$C$54</c:f>
              <c:strCache>
                <c:ptCount val="1"/>
                <c:pt idx="0">
                  <c:v>Patagonia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Sheet2!$E$52:$I$52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Sheet2!$E$54:$I$54</c:f>
              <c:numCache>
                <c:formatCode>0.0%</c:formatCode>
                <c:ptCount val="5"/>
                <c:pt idx="0">
                  <c:v>0.04</c:v>
                </c:pt>
                <c:pt idx="1">
                  <c:v>0.08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0.06</c:v>
                </c:pt>
              </c:numCache>
            </c:numRef>
          </c:val>
        </c:ser>
        <c:ser>
          <c:idx val="1"/>
          <c:order val="1"/>
          <c:tx>
            <c:strRef>
              <c:f>Sheet2!$C$53</c:f>
              <c:strCache>
                <c:ptCount val="1"/>
                <c:pt idx="0">
                  <c:v>CND Industry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Sheet2!$E$52:$I$52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Sheet2!$E$53:$I$53</c:f>
              <c:numCache>
                <c:formatCode>0.0%</c:formatCode>
                <c:ptCount val="5"/>
                <c:pt idx="0">
                  <c:v>-9.7000000000000003E-2</c:v>
                </c:pt>
                <c:pt idx="1">
                  <c:v>-9.6000000000000002E-2</c:v>
                </c:pt>
                <c:pt idx="2">
                  <c:v>-0.14199999999999999</c:v>
                </c:pt>
                <c:pt idx="3">
                  <c:v>-0.11899999999999999</c:v>
                </c:pt>
                <c:pt idx="4">
                  <c:v>-0.152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71200"/>
        <c:axId val="119491392"/>
      </c:barChart>
      <c:catAx>
        <c:axId val="11877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9491392"/>
        <c:crosses val="autoZero"/>
        <c:auto val="1"/>
        <c:lblAlgn val="ctr"/>
        <c:lblOffset val="100"/>
        <c:noMultiLvlLbl val="0"/>
      </c:catAx>
      <c:valAx>
        <c:axId val="11949139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18771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YoY % Growth in profits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Sheet2!$C$64</c:f>
              <c:strCache>
                <c:ptCount val="1"/>
                <c:pt idx="0">
                  <c:v>Patagonia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Sheet2!$D$62:$H$62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Sheet2!$D$64:$H$64</c:f>
              <c:numCache>
                <c:formatCode>0.0%</c:formatCode>
                <c:ptCount val="5"/>
                <c:pt idx="0">
                  <c:v>4.1194965902672992E-2</c:v>
                </c:pt>
                <c:pt idx="1">
                  <c:v>2.6886769539662236E-2</c:v>
                </c:pt>
                <c:pt idx="2">
                  <c:v>5.1861020663991356E-2</c:v>
                </c:pt>
                <c:pt idx="3">
                  <c:v>0.10307532023655157</c:v>
                </c:pt>
                <c:pt idx="4">
                  <c:v>8.8530872670195493E-2</c:v>
                </c:pt>
              </c:numCache>
            </c:numRef>
          </c:val>
        </c:ser>
        <c:ser>
          <c:idx val="1"/>
          <c:order val="1"/>
          <c:tx>
            <c:strRef>
              <c:f>Sheet2!$C$63</c:f>
              <c:strCache>
                <c:ptCount val="1"/>
                <c:pt idx="0">
                  <c:v>CND Industry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Sheet2!$D$62:$H$62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Sheet2!$D$63:$H$63</c:f>
              <c:numCache>
                <c:formatCode>0.0%</c:formatCode>
                <c:ptCount val="5"/>
                <c:pt idx="0">
                  <c:v>-0.10100000000000001</c:v>
                </c:pt>
                <c:pt idx="1">
                  <c:v>-3.6999999999999998E-2</c:v>
                </c:pt>
                <c:pt idx="2">
                  <c:v>-0.51200000000000001</c:v>
                </c:pt>
                <c:pt idx="3">
                  <c:v>0.23100000000000001</c:v>
                </c:pt>
                <c:pt idx="4">
                  <c:v>-1.4999999999999999E-2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44576"/>
        <c:axId val="119493696"/>
      </c:barChart>
      <c:catAx>
        <c:axId val="12034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9493696"/>
        <c:crosses val="autoZero"/>
        <c:auto val="1"/>
        <c:lblAlgn val="ctr"/>
        <c:lblOffset val="100"/>
        <c:noMultiLvlLbl val="0"/>
      </c:catAx>
      <c:valAx>
        <c:axId val="11949369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20344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'recycling program'!$B$8</c:f>
              <c:strCache>
                <c:ptCount val="1"/>
                <c:pt idx="0">
                  <c:v>% Sales Growth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'recycling program'!$D$6:$J$6</c:f>
              <c:numCache>
                <c:formatCode>General</c:formatCode>
                <c:ptCount val="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</c:numCache>
            </c:numRef>
          </c:cat>
          <c:val>
            <c:numRef>
              <c:f>'recycling program'!$D$8:$J$8</c:f>
              <c:numCache>
                <c:formatCode>0%</c:formatCode>
                <c:ptCount val="7"/>
                <c:pt idx="0">
                  <c:v>-6.7303852158443166E-3</c:v>
                </c:pt>
                <c:pt idx="1">
                  <c:v>6.6343478280735266E-2</c:v>
                </c:pt>
                <c:pt idx="2">
                  <c:v>3.6485403696102085E-2</c:v>
                </c:pt>
                <c:pt idx="3">
                  <c:v>8.2605747924727982E-2</c:v>
                </c:pt>
                <c:pt idx="4">
                  <c:v>5.3700578131801832E-2</c:v>
                </c:pt>
                <c:pt idx="5">
                  <c:v>7.2979368778108358E-2</c:v>
                </c:pt>
                <c:pt idx="6">
                  <c:v>6.2290807520965691E-2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46112"/>
        <c:axId val="119496000"/>
      </c:barChart>
      <c:catAx>
        <c:axId val="12034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496000"/>
        <c:crosses val="autoZero"/>
        <c:auto val="1"/>
        <c:lblAlgn val="ctr"/>
        <c:lblOffset val="100"/>
        <c:noMultiLvlLbl val="0"/>
      </c:catAx>
      <c:valAx>
        <c:axId val="1194960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034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4685039370078"/>
          <c:y val="5.1400554097404488E-2"/>
          <c:w val="0.57688407699037625"/>
          <c:h val="0.7966692184310293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'recycling program'!$B$17</c:f>
              <c:strCache>
                <c:ptCount val="1"/>
                <c:pt idx="0">
                  <c:v>Operating Margins as% Sales</c:v>
                </c:pt>
              </c:strCache>
            </c:strRef>
          </c:tx>
          <c:invertIfNegative val="0"/>
          <c:cat>
            <c:numRef>
              <c:f>'recycling program'!$C$6:$J$6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'recycling program'!$C$17:$J$17</c:f>
              <c:numCache>
                <c:formatCode>0%</c:formatCode>
                <c:ptCount val="8"/>
                <c:pt idx="0">
                  <c:v>9.8759212867153182E-2</c:v>
                </c:pt>
                <c:pt idx="1">
                  <c:v>0.11155939157730249</c:v>
                </c:pt>
                <c:pt idx="2">
                  <c:v>8.4325630621173098E-2</c:v>
                </c:pt>
                <c:pt idx="3">
                  <c:v>7.1489400403479175E-2</c:v>
                </c:pt>
                <c:pt idx="4">
                  <c:v>5.2306799349315328E-2</c:v>
                </c:pt>
                <c:pt idx="5">
                  <c:v>4.459648982934758E-2</c:v>
                </c:pt>
                <c:pt idx="6">
                  <c:v>6.1777431023476839E-2</c:v>
                </c:pt>
                <c:pt idx="7">
                  <c:v>6.0164312830263064E-2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47136"/>
        <c:axId val="120120448"/>
      </c:barChart>
      <c:lineChart>
        <c:grouping val="standard"/>
        <c:varyColors val="0"/>
        <c:ser>
          <c:idx val="0"/>
          <c:order val="0"/>
          <c:tx>
            <c:strRef>
              <c:f>'recycling program'!$B$14</c:f>
              <c:strCache>
                <c:ptCount val="1"/>
                <c:pt idx="0">
                  <c:v>SGA as % Sales</c:v>
                </c:pt>
              </c:strCache>
            </c:strRef>
          </c:tx>
          <c:cat>
            <c:numRef>
              <c:f>'recycling program'!$C$6:$J$6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'recycling program'!$C$14:$J$14</c:f>
              <c:numCache>
                <c:formatCode>0%</c:formatCode>
                <c:ptCount val="8"/>
                <c:pt idx="0">
                  <c:v>0.37744617507170608</c:v>
                </c:pt>
                <c:pt idx="1">
                  <c:v>0.39231292921077759</c:v>
                </c:pt>
                <c:pt idx="2">
                  <c:v>0.4239890993697002</c:v>
                </c:pt>
                <c:pt idx="3">
                  <c:v>0.43913500016536033</c:v>
                </c:pt>
                <c:pt idx="4">
                  <c:v>0.43203705542275411</c:v>
                </c:pt>
                <c:pt idx="5">
                  <c:v>0.43890179422412762</c:v>
                </c:pt>
                <c:pt idx="6">
                  <c:v>0.43528247528531239</c:v>
                </c:pt>
                <c:pt idx="7">
                  <c:v>0.44917366670693942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5088"/>
        <c:axId val="120121024"/>
      </c:lineChart>
      <c:catAx>
        <c:axId val="12034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120448"/>
        <c:crosses val="autoZero"/>
        <c:auto val="1"/>
        <c:lblAlgn val="ctr"/>
        <c:lblOffset val="100"/>
        <c:noMultiLvlLbl val="0"/>
      </c:catAx>
      <c:valAx>
        <c:axId val="1201204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0347136"/>
        <c:crosses val="autoZero"/>
        <c:crossBetween val="between"/>
      </c:valAx>
      <c:valAx>
        <c:axId val="12012102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20345088"/>
        <c:crosses val="max"/>
        <c:crossBetween val="between"/>
      </c:valAx>
      <c:catAx>
        <c:axId val="12034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1210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611111111111109"/>
          <c:y val="5.0158209390492856E-2"/>
          <c:w val="0.18888888888888888"/>
          <c:h val="0.7932020997375328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14</xdr:row>
      <xdr:rowOff>176212</xdr:rowOff>
    </xdr:from>
    <xdr:to>
      <xdr:col>6</xdr:col>
      <xdr:colOff>533400</xdr:colOff>
      <xdr:row>29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7</xdr:row>
      <xdr:rowOff>76201</xdr:rowOff>
    </xdr:from>
    <xdr:to>
      <xdr:col>7</xdr:col>
      <xdr:colOff>57150</xdr:colOff>
      <xdr:row>20</xdr:row>
      <xdr:rowOff>114301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3</xdr:row>
      <xdr:rowOff>71437</xdr:rowOff>
    </xdr:from>
    <xdr:to>
      <xdr:col>18</xdr:col>
      <xdr:colOff>95250</xdr:colOff>
      <xdr:row>17</xdr:row>
      <xdr:rowOff>147637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542925</xdr:colOff>
      <xdr:row>81</xdr:row>
      <xdr:rowOff>4762</xdr:rowOff>
    </xdr:from>
    <xdr:to>
      <xdr:col>7</xdr:col>
      <xdr:colOff>180975</xdr:colOff>
      <xdr:row>95</xdr:row>
      <xdr:rowOff>80962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514350</xdr:colOff>
      <xdr:row>51</xdr:row>
      <xdr:rowOff>109537</xdr:rowOff>
    </xdr:from>
    <xdr:to>
      <xdr:col>7</xdr:col>
      <xdr:colOff>152400</xdr:colOff>
      <xdr:row>65</xdr:row>
      <xdr:rowOff>185737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742950</xdr:colOff>
      <xdr:row>49</xdr:row>
      <xdr:rowOff>71437</xdr:rowOff>
    </xdr:from>
    <xdr:to>
      <xdr:col>10</xdr:col>
      <xdr:colOff>257175</xdr:colOff>
      <xdr:row>63</xdr:row>
      <xdr:rowOff>147637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21</xdr:row>
      <xdr:rowOff>33337</xdr:rowOff>
    </xdr:from>
    <xdr:to>
      <xdr:col>6</xdr:col>
      <xdr:colOff>190500</xdr:colOff>
      <xdr:row>35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20</xdr:row>
      <xdr:rowOff>80962</xdr:rowOff>
    </xdr:from>
    <xdr:to>
      <xdr:col>13</xdr:col>
      <xdr:colOff>466725</xdr:colOff>
      <xdr:row>34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0"/>
  <sheetViews>
    <sheetView workbookViewId="0">
      <selection activeCell="E41" sqref="E41"/>
    </sheetView>
  </sheetViews>
  <sheetFormatPr defaultRowHeight="15" x14ac:dyDescent="0.25"/>
  <cols>
    <col min="2" max="2" width="17.7109375" bestFit="1" customWidth="1"/>
    <col min="4" max="4" width="12.5703125" bestFit="1" customWidth="1"/>
    <col min="5" max="5" width="17.85546875" bestFit="1" customWidth="1"/>
  </cols>
  <sheetData>
    <row r="4" spans="2:5" x14ac:dyDescent="0.25">
      <c r="B4" s="5" t="s">
        <v>0</v>
      </c>
      <c r="C4" s="5" t="s">
        <v>5</v>
      </c>
      <c r="D4" s="5" t="s">
        <v>35</v>
      </c>
      <c r="E4" s="5" t="s">
        <v>36</v>
      </c>
    </row>
    <row r="5" spans="2:5" x14ac:dyDescent="0.25">
      <c r="B5" s="6" t="s">
        <v>1</v>
      </c>
      <c r="C5" s="7">
        <v>0.47</v>
      </c>
      <c r="D5" s="8">
        <f>C5*$D$10</f>
        <v>156445.13999999998</v>
      </c>
      <c r="E5" s="8">
        <f>D5*0.525</f>
        <v>82133.698499999999</v>
      </c>
    </row>
    <row r="6" spans="2:5" x14ac:dyDescent="0.25">
      <c r="B6" s="6" t="s">
        <v>2</v>
      </c>
      <c r="C6" s="7">
        <v>0.3</v>
      </c>
      <c r="D6" s="8">
        <f t="shared" ref="D6:D9" si="0">C6*$D$10</f>
        <v>99858.599999999991</v>
      </c>
      <c r="E6" s="8">
        <f t="shared" ref="E6:E9" si="1">D6*0.525</f>
        <v>52425.764999999999</v>
      </c>
    </row>
    <row r="7" spans="2:5" x14ac:dyDescent="0.25">
      <c r="B7" s="6" t="s">
        <v>3</v>
      </c>
      <c r="C7" s="7">
        <v>0.12</v>
      </c>
      <c r="D7" s="8">
        <f t="shared" si="0"/>
        <v>39943.439999999995</v>
      </c>
      <c r="E7" s="8">
        <f t="shared" si="1"/>
        <v>20970.305999999997</v>
      </c>
    </row>
    <row r="8" spans="2:5" x14ac:dyDescent="0.25">
      <c r="B8" s="6" t="s">
        <v>4</v>
      </c>
      <c r="C8" s="7">
        <v>0.06</v>
      </c>
      <c r="D8" s="8">
        <f t="shared" si="0"/>
        <v>19971.719999999998</v>
      </c>
      <c r="E8" s="8">
        <f t="shared" si="1"/>
        <v>10485.152999999998</v>
      </c>
    </row>
    <row r="9" spans="2:5" x14ac:dyDescent="0.25">
      <c r="B9" s="6" t="s">
        <v>6</v>
      </c>
      <c r="C9" s="7">
        <v>0.05</v>
      </c>
      <c r="D9" s="8">
        <f t="shared" si="0"/>
        <v>16643.100000000002</v>
      </c>
      <c r="E9" s="8">
        <f t="shared" si="1"/>
        <v>8737.6275000000023</v>
      </c>
    </row>
    <row r="10" spans="2:5" x14ac:dyDescent="0.25">
      <c r="C10" s="1">
        <f>SUM(C5:C9)</f>
        <v>1</v>
      </c>
      <c r="D10">
        <v>332862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workbookViewId="0">
      <selection activeCell="M3" sqref="M3"/>
    </sheetView>
  </sheetViews>
  <sheetFormatPr defaultRowHeight="15" x14ac:dyDescent="0.25"/>
  <cols>
    <col min="2" max="2" width="22.5703125" bestFit="1" customWidth="1"/>
    <col min="3" max="7" width="13.5703125" customWidth="1"/>
  </cols>
  <sheetData>
    <row r="3" spans="2:11" x14ac:dyDescent="0.25">
      <c r="J3" t="s">
        <v>29</v>
      </c>
      <c r="K3" t="s">
        <v>30</v>
      </c>
    </row>
    <row r="4" spans="2:11" s="3" customFormat="1" ht="60" x14ac:dyDescent="0.25">
      <c r="B4" s="3" t="s">
        <v>0</v>
      </c>
      <c r="C4" s="3" t="s">
        <v>20</v>
      </c>
      <c r="D4" s="3" t="s">
        <v>21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 t="s">
        <v>28</v>
      </c>
    </row>
    <row r="5" spans="2:11" x14ac:dyDescent="0.25">
      <c r="B5" t="s">
        <v>7</v>
      </c>
      <c r="C5">
        <v>18.829999999999998</v>
      </c>
      <c r="D5">
        <v>23.81</v>
      </c>
      <c r="E5">
        <f>D5-C5</f>
        <v>4.9800000000000004</v>
      </c>
      <c r="F5" s="1">
        <f>E5/C5</f>
        <v>0.26447158789166231</v>
      </c>
      <c r="G5">
        <f>C5/2</f>
        <v>9.4149999999999991</v>
      </c>
      <c r="H5">
        <f>G5+C5</f>
        <v>28.244999999999997</v>
      </c>
      <c r="I5">
        <f>G5+D5</f>
        <v>33.224999999999994</v>
      </c>
      <c r="J5">
        <f>H5*2</f>
        <v>56.489999999999995</v>
      </c>
      <c r="K5">
        <f>I5*2</f>
        <v>66.449999999999989</v>
      </c>
    </row>
    <row r="6" spans="2:11" x14ac:dyDescent="0.25">
      <c r="B6" t="s">
        <v>8</v>
      </c>
      <c r="C6">
        <v>12.27</v>
      </c>
      <c r="D6">
        <v>15.42</v>
      </c>
      <c r="E6">
        <f t="shared" ref="E6:E18" si="0">D6-C6</f>
        <v>3.1500000000000004</v>
      </c>
      <c r="F6" s="1">
        <f t="shared" ref="F6:F18" si="1">E6/C6</f>
        <v>0.25672371638141811</v>
      </c>
      <c r="G6">
        <f t="shared" ref="G6:G18" si="2">C6/2</f>
        <v>6.1349999999999998</v>
      </c>
      <c r="H6">
        <f t="shared" ref="H6:H18" si="3">G6+C6</f>
        <v>18.405000000000001</v>
      </c>
      <c r="I6">
        <f t="shared" ref="I6:I18" si="4">G6+D6</f>
        <v>21.555</v>
      </c>
      <c r="J6">
        <f t="shared" ref="J6:J18" si="5">H6*2</f>
        <v>36.81</v>
      </c>
      <c r="K6">
        <f t="shared" ref="K6:K18" si="6">I6*2</f>
        <v>43.11</v>
      </c>
    </row>
    <row r="7" spans="2:11" x14ac:dyDescent="0.25">
      <c r="B7" t="s">
        <v>9</v>
      </c>
      <c r="C7">
        <v>20.51</v>
      </c>
      <c r="D7">
        <v>25.06</v>
      </c>
      <c r="E7">
        <f t="shared" si="0"/>
        <v>4.5499999999999972</v>
      </c>
      <c r="F7" s="1">
        <f t="shared" si="1"/>
        <v>0.22184300341296911</v>
      </c>
      <c r="G7">
        <f t="shared" si="2"/>
        <v>10.255000000000001</v>
      </c>
      <c r="H7">
        <f t="shared" si="3"/>
        <v>30.765000000000001</v>
      </c>
      <c r="I7">
        <f t="shared" si="4"/>
        <v>35.314999999999998</v>
      </c>
      <c r="J7">
        <f t="shared" si="5"/>
        <v>61.53</v>
      </c>
      <c r="K7">
        <f t="shared" si="6"/>
        <v>70.63</v>
      </c>
    </row>
    <row r="8" spans="2:11" x14ac:dyDescent="0.25">
      <c r="B8" t="s">
        <v>10</v>
      </c>
      <c r="C8">
        <v>13.52</v>
      </c>
      <c r="D8">
        <v>15.48</v>
      </c>
      <c r="E8">
        <f t="shared" si="0"/>
        <v>1.9600000000000009</v>
      </c>
      <c r="F8" s="1">
        <f t="shared" si="1"/>
        <v>0.14497041420118351</v>
      </c>
      <c r="G8">
        <f t="shared" si="2"/>
        <v>6.76</v>
      </c>
      <c r="H8">
        <f t="shared" si="3"/>
        <v>20.28</v>
      </c>
      <c r="I8">
        <f t="shared" si="4"/>
        <v>22.240000000000002</v>
      </c>
      <c r="J8">
        <f t="shared" si="5"/>
        <v>40.56</v>
      </c>
      <c r="K8">
        <f t="shared" si="6"/>
        <v>44.480000000000004</v>
      </c>
    </row>
    <row r="9" spans="2:11" x14ac:dyDescent="0.25">
      <c r="B9" t="s">
        <v>11</v>
      </c>
      <c r="C9">
        <v>13.29</v>
      </c>
      <c r="D9">
        <v>16.29</v>
      </c>
      <c r="E9">
        <f t="shared" si="0"/>
        <v>3</v>
      </c>
      <c r="F9" s="1">
        <f t="shared" si="1"/>
        <v>0.22573363431151244</v>
      </c>
      <c r="G9">
        <f t="shared" si="2"/>
        <v>6.6449999999999996</v>
      </c>
      <c r="H9">
        <f t="shared" si="3"/>
        <v>19.934999999999999</v>
      </c>
      <c r="I9">
        <f t="shared" si="4"/>
        <v>22.934999999999999</v>
      </c>
      <c r="J9">
        <f t="shared" si="5"/>
        <v>39.869999999999997</v>
      </c>
      <c r="K9">
        <f t="shared" si="6"/>
        <v>45.87</v>
      </c>
    </row>
    <row r="10" spans="2:11" x14ac:dyDescent="0.25">
      <c r="B10" t="s">
        <v>12</v>
      </c>
      <c r="C10">
        <v>12.36</v>
      </c>
      <c r="D10">
        <v>14.11</v>
      </c>
      <c r="E10">
        <f t="shared" si="0"/>
        <v>1.75</v>
      </c>
      <c r="F10" s="1">
        <f t="shared" si="1"/>
        <v>0.14158576051779936</v>
      </c>
      <c r="G10">
        <f t="shared" si="2"/>
        <v>6.18</v>
      </c>
      <c r="H10">
        <f t="shared" si="3"/>
        <v>18.54</v>
      </c>
      <c r="I10">
        <f t="shared" si="4"/>
        <v>20.29</v>
      </c>
      <c r="J10">
        <f t="shared" si="5"/>
        <v>37.08</v>
      </c>
      <c r="K10">
        <f t="shared" si="6"/>
        <v>40.58</v>
      </c>
    </row>
    <row r="11" spans="2:11" x14ac:dyDescent="0.25">
      <c r="B11" t="s">
        <v>13</v>
      </c>
      <c r="C11">
        <v>13.75</v>
      </c>
      <c r="D11">
        <v>15.86</v>
      </c>
      <c r="E11">
        <f t="shared" si="0"/>
        <v>2.1099999999999994</v>
      </c>
      <c r="F11" s="1">
        <f t="shared" si="1"/>
        <v>0.15345454545454543</v>
      </c>
      <c r="G11">
        <f t="shared" si="2"/>
        <v>6.875</v>
      </c>
      <c r="H11">
        <f t="shared" si="3"/>
        <v>20.625</v>
      </c>
      <c r="I11">
        <f t="shared" si="4"/>
        <v>22.734999999999999</v>
      </c>
      <c r="J11">
        <f t="shared" si="5"/>
        <v>41.25</v>
      </c>
      <c r="K11">
        <f t="shared" si="6"/>
        <v>45.47</v>
      </c>
    </row>
    <row r="12" spans="2:11" x14ac:dyDescent="0.25">
      <c r="B12" t="s">
        <v>22</v>
      </c>
      <c r="C12">
        <v>20.05</v>
      </c>
      <c r="D12">
        <v>23.73</v>
      </c>
      <c r="E12">
        <f t="shared" si="0"/>
        <v>3.6799999999999997</v>
      </c>
      <c r="F12" s="1">
        <f t="shared" si="1"/>
        <v>0.18354114713216957</v>
      </c>
      <c r="G12">
        <f t="shared" si="2"/>
        <v>10.025</v>
      </c>
      <c r="H12">
        <f t="shared" si="3"/>
        <v>30.075000000000003</v>
      </c>
      <c r="I12">
        <f t="shared" si="4"/>
        <v>33.755000000000003</v>
      </c>
      <c r="J12">
        <f t="shared" si="5"/>
        <v>60.150000000000006</v>
      </c>
      <c r="K12">
        <f t="shared" si="6"/>
        <v>67.510000000000005</v>
      </c>
    </row>
    <row r="13" spans="2:11" x14ac:dyDescent="0.25">
      <c r="B13" t="s">
        <v>14</v>
      </c>
      <c r="C13">
        <v>20.46</v>
      </c>
      <c r="D13">
        <v>24.63</v>
      </c>
      <c r="E13">
        <f t="shared" si="0"/>
        <v>4.1699999999999982</v>
      </c>
      <c r="F13" s="1">
        <f t="shared" si="1"/>
        <v>0.20381231671554242</v>
      </c>
      <c r="G13">
        <f t="shared" si="2"/>
        <v>10.23</v>
      </c>
      <c r="H13">
        <f t="shared" si="3"/>
        <v>30.69</v>
      </c>
      <c r="I13">
        <f t="shared" si="4"/>
        <v>34.86</v>
      </c>
      <c r="J13">
        <f t="shared" si="5"/>
        <v>61.38</v>
      </c>
      <c r="K13">
        <f t="shared" si="6"/>
        <v>69.72</v>
      </c>
    </row>
    <row r="14" spans="2:11" x14ac:dyDescent="0.25">
      <c r="B14" t="s">
        <v>15</v>
      </c>
      <c r="C14">
        <v>12.39</v>
      </c>
      <c r="D14">
        <v>14.67</v>
      </c>
      <c r="E14">
        <f t="shared" si="0"/>
        <v>2.2799999999999994</v>
      </c>
      <c r="F14" s="1">
        <f t="shared" si="1"/>
        <v>0.18401937046004838</v>
      </c>
      <c r="G14">
        <f t="shared" si="2"/>
        <v>6.1950000000000003</v>
      </c>
      <c r="H14">
        <f t="shared" si="3"/>
        <v>18.585000000000001</v>
      </c>
      <c r="I14">
        <f t="shared" si="4"/>
        <v>20.865000000000002</v>
      </c>
      <c r="J14">
        <f t="shared" si="5"/>
        <v>37.17</v>
      </c>
      <c r="K14">
        <f t="shared" si="6"/>
        <v>41.730000000000004</v>
      </c>
    </row>
    <row r="15" spans="2:11" x14ac:dyDescent="0.25">
      <c r="B15" t="s">
        <v>16</v>
      </c>
      <c r="C15">
        <v>12.7</v>
      </c>
      <c r="D15">
        <v>16.79</v>
      </c>
      <c r="E15">
        <f t="shared" si="0"/>
        <v>4.09</v>
      </c>
      <c r="F15" s="1">
        <f t="shared" si="1"/>
        <v>0.32204724409448821</v>
      </c>
      <c r="G15">
        <f t="shared" si="2"/>
        <v>6.35</v>
      </c>
      <c r="H15">
        <f t="shared" si="3"/>
        <v>19.049999999999997</v>
      </c>
      <c r="I15">
        <f t="shared" si="4"/>
        <v>23.14</v>
      </c>
      <c r="J15">
        <f t="shared" si="5"/>
        <v>38.099999999999994</v>
      </c>
      <c r="K15">
        <f t="shared" si="6"/>
        <v>46.28</v>
      </c>
    </row>
    <row r="16" spans="2:11" x14ac:dyDescent="0.25">
      <c r="B16" t="s">
        <v>17</v>
      </c>
      <c r="C16">
        <v>12.67</v>
      </c>
      <c r="D16">
        <v>15.59</v>
      </c>
      <c r="E16">
        <f t="shared" si="0"/>
        <v>2.92</v>
      </c>
      <c r="F16" s="1">
        <f t="shared" si="1"/>
        <v>0.23046566692975531</v>
      </c>
      <c r="G16">
        <f t="shared" si="2"/>
        <v>6.335</v>
      </c>
      <c r="H16">
        <f t="shared" si="3"/>
        <v>19.004999999999999</v>
      </c>
      <c r="I16">
        <f t="shared" si="4"/>
        <v>21.925000000000001</v>
      </c>
      <c r="J16">
        <f t="shared" si="5"/>
        <v>38.01</v>
      </c>
      <c r="K16">
        <f t="shared" si="6"/>
        <v>43.85</v>
      </c>
    </row>
    <row r="17" spans="2:11" x14ac:dyDescent="0.25">
      <c r="B17" t="s">
        <v>18</v>
      </c>
      <c r="C17">
        <v>17.86</v>
      </c>
      <c r="D17">
        <v>23.23</v>
      </c>
      <c r="E17">
        <f t="shared" si="0"/>
        <v>5.370000000000001</v>
      </c>
      <c r="F17" s="1">
        <f t="shared" si="1"/>
        <v>0.3006718924972005</v>
      </c>
      <c r="G17">
        <f t="shared" si="2"/>
        <v>8.93</v>
      </c>
      <c r="H17">
        <f t="shared" si="3"/>
        <v>26.79</v>
      </c>
      <c r="I17">
        <f t="shared" si="4"/>
        <v>32.159999999999997</v>
      </c>
      <c r="J17">
        <f t="shared" si="5"/>
        <v>53.58</v>
      </c>
      <c r="K17">
        <f t="shared" si="6"/>
        <v>64.319999999999993</v>
      </c>
    </row>
    <row r="18" spans="2:11" x14ac:dyDescent="0.25">
      <c r="B18" t="s">
        <v>19</v>
      </c>
      <c r="C18">
        <v>15.4</v>
      </c>
      <c r="D18">
        <v>19.690000000000001</v>
      </c>
      <c r="E18">
        <f t="shared" si="0"/>
        <v>4.2900000000000009</v>
      </c>
      <c r="F18" s="1">
        <f t="shared" si="1"/>
        <v>0.27857142857142864</v>
      </c>
      <c r="G18">
        <f t="shared" si="2"/>
        <v>7.7</v>
      </c>
      <c r="H18">
        <f t="shared" si="3"/>
        <v>23.1</v>
      </c>
      <c r="I18">
        <f t="shared" si="4"/>
        <v>27.39</v>
      </c>
      <c r="J18">
        <f t="shared" si="5"/>
        <v>46.2</v>
      </c>
      <c r="K18">
        <f t="shared" si="6"/>
        <v>54.78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7"/>
  <sheetViews>
    <sheetView workbookViewId="0">
      <selection activeCell="D33" sqref="D33"/>
    </sheetView>
  </sheetViews>
  <sheetFormatPr defaultRowHeight="15" x14ac:dyDescent="0.25"/>
  <cols>
    <col min="3" max="3" width="18.28515625" bestFit="1" customWidth="1"/>
    <col min="5" max="5" width="11.7109375" customWidth="1"/>
    <col min="6" max="6" width="13.42578125" bestFit="1" customWidth="1"/>
  </cols>
  <sheetData>
    <row r="4" spans="3:7" x14ac:dyDescent="0.25">
      <c r="C4" s="5" t="s">
        <v>31</v>
      </c>
      <c r="D4" s="5" t="s">
        <v>5</v>
      </c>
      <c r="E4" s="5" t="s">
        <v>67</v>
      </c>
      <c r="F4" s="5" t="s">
        <v>79</v>
      </c>
      <c r="G4" s="5" t="s">
        <v>37</v>
      </c>
    </row>
    <row r="5" spans="3:7" x14ac:dyDescent="0.25">
      <c r="C5" s="6" t="s">
        <v>32</v>
      </c>
      <c r="D5" s="7">
        <v>0.44</v>
      </c>
      <c r="E5" s="13">
        <v>145</v>
      </c>
      <c r="F5" s="14">
        <v>0.45</v>
      </c>
      <c r="G5" s="15">
        <v>2.5999999999999999E-2</v>
      </c>
    </row>
    <row r="6" spans="3:7" x14ac:dyDescent="0.25">
      <c r="C6" s="6" t="s">
        <v>33</v>
      </c>
      <c r="D6" s="7">
        <v>0.33</v>
      </c>
      <c r="E6" s="13">
        <v>100</v>
      </c>
      <c r="F6" s="14">
        <v>0.65</v>
      </c>
      <c r="G6" s="15">
        <v>2.5999999999999999E-2</v>
      </c>
    </row>
    <row r="7" spans="3:7" x14ac:dyDescent="0.25">
      <c r="C7" s="6" t="s">
        <v>34</v>
      </c>
      <c r="D7" s="7">
        <v>0.23</v>
      </c>
      <c r="E7" s="13">
        <v>75</v>
      </c>
      <c r="F7" s="14">
        <v>0.68</v>
      </c>
      <c r="G7" s="15">
        <v>0.129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76"/>
  <sheetViews>
    <sheetView topLeftCell="A19" workbookViewId="0">
      <selection activeCell="B27" sqref="B27:I47"/>
    </sheetView>
  </sheetViews>
  <sheetFormatPr defaultRowHeight="15" x14ac:dyDescent="0.25"/>
  <cols>
    <col min="2" max="2" width="3.42578125" customWidth="1"/>
    <col min="3" max="3" width="35.85546875" customWidth="1"/>
    <col min="4" max="4" width="14.28515625" customWidth="1"/>
    <col min="5" max="5" width="11.5703125" bestFit="1" customWidth="1"/>
    <col min="6" max="8" width="10.5703125" bestFit="1" customWidth="1"/>
  </cols>
  <sheetData>
    <row r="10" spans="3:6" x14ac:dyDescent="0.25">
      <c r="E10" t="s">
        <v>43</v>
      </c>
      <c r="F10" t="s">
        <v>64</v>
      </c>
    </row>
    <row r="11" spans="3:6" x14ac:dyDescent="0.25">
      <c r="C11" t="s">
        <v>38</v>
      </c>
      <c r="E11" s="9">
        <v>0.02</v>
      </c>
      <c r="F11" s="9">
        <f>$E$15</f>
        <v>0.11125000000000002</v>
      </c>
    </row>
    <row r="12" spans="3:6" x14ac:dyDescent="0.25">
      <c r="C12" t="s">
        <v>39</v>
      </c>
      <c r="E12" s="9">
        <v>0.31</v>
      </c>
      <c r="F12" s="9">
        <f t="shared" ref="F12:F14" si="0">$E$15</f>
        <v>0.11125000000000002</v>
      </c>
    </row>
    <row r="13" spans="3:6" x14ac:dyDescent="0.25">
      <c r="C13" t="s">
        <v>40</v>
      </c>
      <c r="E13" s="9">
        <v>0.09</v>
      </c>
      <c r="F13" s="9">
        <f t="shared" si="0"/>
        <v>0.11125000000000002</v>
      </c>
    </row>
    <row r="14" spans="3:6" x14ac:dyDescent="0.25">
      <c r="C14" t="s">
        <v>42</v>
      </c>
      <c r="E14" s="9">
        <v>2.5000000000000001E-2</v>
      </c>
      <c r="F14" s="9">
        <f t="shared" si="0"/>
        <v>0.11125000000000002</v>
      </c>
    </row>
    <row r="15" spans="3:6" x14ac:dyDescent="0.25">
      <c r="C15" t="s">
        <v>64</v>
      </c>
      <c r="E15" s="11">
        <f>AVERAGE(E11:E14)</f>
        <v>0.11125000000000002</v>
      </c>
      <c r="F15" s="11"/>
    </row>
    <row r="17" spans="2:9" x14ac:dyDescent="0.25">
      <c r="C17" s="17" t="s">
        <v>82</v>
      </c>
      <c r="D17" s="17">
        <v>4.5999999999999996</v>
      </c>
    </row>
    <row r="18" spans="2:9" x14ac:dyDescent="0.25">
      <c r="C18" s="18" t="s">
        <v>80</v>
      </c>
      <c r="D18" s="18">
        <f>D17*E15/E14</f>
        <v>20.47</v>
      </c>
    </row>
    <row r="19" spans="2:9" x14ac:dyDescent="0.25">
      <c r="C19" s="17" t="s">
        <v>81</v>
      </c>
      <c r="D19" s="17">
        <f>D18-D17</f>
        <v>15.87</v>
      </c>
    </row>
    <row r="27" spans="2:9" x14ac:dyDescent="0.25">
      <c r="C27" t="s">
        <v>45</v>
      </c>
    </row>
    <row r="28" spans="2:9" x14ac:dyDescent="0.25">
      <c r="D28">
        <v>2004</v>
      </c>
      <c r="E28">
        <v>2005</v>
      </c>
      <c r="F28">
        <v>2006</v>
      </c>
      <c r="G28">
        <v>2007</v>
      </c>
      <c r="H28">
        <v>2008</v>
      </c>
      <c r="I28">
        <v>2009</v>
      </c>
    </row>
    <row r="29" spans="2:9" x14ac:dyDescent="0.25">
      <c r="B29" t="s">
        <v>47</v>
      </c>
    </row>
    <row r="30" spans="2:9" x14ac:dyDescent="0.25">
      <c r="C30" t="s">
        <v>46</v>
      </c>
      <c r="E30" s="9">
        <v>0.01</v>
      </c>
      <c r="F30" s="9">
        <v>0.01</v>
      </c>
      <c r="G30" s="9">
        <v>0.01</v>
      </c>
      <c r="H30" s="9">
        <v>1.4999999999999999E-2</v>
      </c>
      <c r="I30" s="9">
        <v>1.4999999999999999E-2</v>
      </c>
    </row>
    <row r="31" spans="2:9" x14ac:dyDescent="0.25">
      <c r="C31" t="s">
        <v>48</v>
      </c>
      <c r="E31" s="9">
        <v>2.9000000000000001E-2</v>
      </c>
      <c r="F31" s="9">
        <v>3.1E-2</v>
      </c>
      <c r="G31" s="9">
        <v>1.7999999999999999E-2</v>
      </c>
      <c r="H31" s="9">
        <v>2.5000000000000001E-2</v>
      </c>
      <c r="I31" s="9">
        <v>2.9000000000000001E-2</v>
      </c>
    </row>
    <row r="32" spans="2:9" x14ac:dyDescent="0.25">
      <c r="C32" t="s">
        <v>44</v>
      </c>
      <c r="E32" s="9">
        <v>3.5000000000000003E-2</v>
      </c>
      <c r="F32" s="9">
        <v>4.3999999999999997E-2</v>
      </c>
      <c r="G32" s="9">
        <v>0.04</v>
      </c>
      <c r="H32" s="9">
        <v>3.3000000000000002E-2</v>
      </c>
      <c r="I32" s="9">
        <v>6.6000000000000003E-2</v>
      </c>
    </row>
    <row r="33" spans="2:9" x14ac:dyDescent="0.25">
      <c r="C33" t="s">
        <v>49</v>
      </c>
      <c r="E33" s="9">
        <v>1.6E-2</v>
      </c>
      <c r="F33" s="9">
        <v>1.7000000000000001E-2</v>
      </c>
      <c r="G33" s="9">
        <v>1.7000000000000001E-2</v>
      </c>
      <c r="H33" s="9">
        <v>1.7999999999999999E-2</v>
      </c>
      <c r="I33" s="9">
        <v>1.9E-2</v>
      </c>
    </row>
    <row r="34" spans="2:9" x14ac:dyDescent="0.25">
      <c r="C34" t="s">
        <v>50</v>
      </c>
      <c r="E34" s="9">
        <v>0.01</v>
      </c>
      <c r="F34" s="9">
        <v>0.01</v>
      </c>
      <c r="G34" s="9">
        <v>0.01</v>
      </c>
      <c r="H34" s="9">
        <v>1.0999999999999999E-2</v>
      </c>
      <c r="I34" s="9">
        <v>1.2E-2</v>
      </c>
    </row>
    <row r="35" spans="2:9" x14ac:dyDescent="0.25">
      <c r="C35" t="s">
        <v>51</v>
      </c>
      <c r="E35" s="10">
        <v>6.2</v>
      </c>
      <c r="F35" s="10">
        <v>6.1</v>
      </c>
      <c r="G35" s="10">
        <v>5.8</v>
      </c>
      <c r="H35" s="10">
        <v>5.6</v>
      </c>
      <c r="I35" s="10">
        <v>6.1</v>
      </c>
    </row>
    <row r="37" spans="2:9" x14ac:dyDescent="0.25">
      <c r="B37" t="s">
        <v>52</v>
      </c>
    </row>
    <row r="38" spans="2:9" x14ac:dyDescent="0.25">
      <c r="C38" t="s">
        <v>53</v>
      </c>
      <c r="E38" s="9">
        <v>-9.7000000000000003E-2</v>
      </c>
      <c r="F38" s="9">
        <v>-9.6000000000000002E-2</v>
      </c>
      <c r="G38" s="9">
        <v>-0.14199999999999999</v>
      </c>
      <c r="H38" s="9">
        <v>-0.11899999999999999</v>
      </c>
      <c r="I38" s="9">
        <v>-0.152</v>
      </c>
    </row>
    <row r="39" spans="2:9" x14ac:dyDescent="0.25">
      <c r="C39" t="s">
        <v>54</v>
      </c>
      <c r="E39" s="9">
        <v>-0.10100000000000001</v>
      </c>
      <c r="F39" s="9">
        <v>-3.6999999999999998E-2</v>
      </c>
      <c r="G39" s="9">
        <v>-0.51200000000000001</v>
      </c>
      <c r="H39" s="9">
        <v>0.23100000000000001</v>
      </c>
      <c r="I39" s="9">
        <v>-1.4999999999999999E-2</v>
      </c>
    </row>
    <row r="40" spans="2:9" x14ac:dyDescent="0.25">
      <c r="C40" t="s">
        <v>55</v>
      </c>
      <c r="E40" s="1"/>
      <c r="F40" s="1"/>
      <c r="G40" s="1"/>
      <c r="H40" s="1"/>
      <c r="I40" s="1"/>
    </row>
    <row r="43" spans="2:9" x14ac:dyDescent="0.25">
      <c r="B43" t="s">
        <v>56</v>
      </c>
    </row>
    <row r="44" spans="2:9" x14ac:dyDescent="0.25">
      <c r="B44" t="s">
        <v>57</v>
      </c>
      <c r="D44">
        <v>233361</v>
      </c>
      <c r="E44">
        <v>241896</v>
      </c>
      <c r="F44">
        <v>261878</v>
      </c>
      <c r="G44">
        <v>275941</v>
      </c>
      <c r="H44">
        <v>296079</v>
      </c>
      <c r="I44">
        <v>314522</v>
      </c>
    </row>
    <row r="45" spans="2:9" x14ac:dyDescent="0.25">
      <c r="B45" t="s">
        <v>59</v>
      </c>
      <c r="E45" s="9">
        <v>0.04</v>
      </c>
      <c r="F45" s="9">
        <v>0.08</v>
      </c>
      <c r="G45" s="9">
        <v>0.05</v>
      </c>
      <c r="H45" s="9">
        <v>7.0000000000000007E-2</v>
      </c>
      <c r="I45" s="9">
        <v>0.06</v>
      </c>
    </row>
    <row r="46" spans="2:9" x14ac:dyDescent="0.25">
      <c r="B46" t="s">
        <v>58</v>
      </c>
      <c r="D46">
        <v>118631</v>
      </c>
      <c r="E46">
        <v>123518</v>
      </c>
      <c r="F46">
        <v>126839</v>
      </c>
      <c r="G46">
        <v>133417</v>
      </c>
      <c r="H46">
        <v>147169</v>
      </c>
      <c r="I46">
        <v>160198</v>
      </c>
    </row>
    <row r="47" spans="2:9" x14ac:dyDescent="0.25">
      <c r="B47" t="s">
        <v>60</v>
      </c>
      <c r="E47" s="9">
        <f>(E46-D46)/D46</f>
        <v>4.1194965902672992E-2</v>
      </c>
      <c r="F47" s="9">
        <f>(F46-E46)/E46</f>
        <v>2.6886769539662236E-2</v>
      </c>
      <c r="G47" s="9">
        <f t="shared" ref="G47:I47" si="1">(G46-F46)/F46</f>
        <v>5.1861020663991356E-2</v>
      </c>
      <c r="H47" s="9">
        <f t="shared" si="1"/>
        <v>0.10307532023655157</v>
      </c>
      <c r="I47" s="9">
        <f t="shared" si="1"/>
        <v>8.8530872670195493E-2</v>
      </c>
    </row>
    <row r="52" spans="3:9" x14ac:dyDescent="0.25">
      <c r="C52" s="4" t="s">
        <v>61</v>
      </c>
      <c r="D52" s="4">
        <v>2004</v>
      </c>
      <c r="E52" s="4">
        <v>2005</v>
      </c>
      <c r="F52" s="4">
        <v>2006</v>
      </c>
      <c r="G52" s="4">
        <v>2007</v>
      </c>
      <c r="H52" s="4">
        <v>2008</v>
      </c>
      <c r="I52" s="4">
        <v>2009</v>
      </c>
    </row>
    <row r="53" spans="3:9" x14ac:dyDescent="0.25">
      <c r="C53" t="s">
        <v>62</v>
      </c>
      <c r="E53" s="9">
        <v>-9.7000000000000003E-2</v>
      </c>
      <c r="F53" s="9">
        <v>-9.6000000000000002E-2</v>
      </c>
      <c r="G53" s="9">
        <v>-0.14199999999999999</v>
      </c>
      <c r="H53" s="9">
        <v>-0.11899999999999999</v>
      </c>
      <c r="I53" s="9">
        <v>-0.152</v>
      </c>
    </row>
    <row r="54" spans="3:9" x14ac:dyDescent="0.25">
      <c r="C54" t="s">
        <v>42</v>
      </c>
      <c r="E54" s="9">
        <v>0.04</v>
      </c>
      <c r="F54" s="9">
        <v>0.08</v>
      </c>
      <c r="G54" s="9">
        <v>0.05</v>
      </c>
      <c r="H54" s="9">
        <v>7.0000000000000007E-2</v>
      </c>
      <c r="I54" s="9">
        <v>0.06</v>
      </c>
    </row>
    <row r="55" spans="3:9" x14ac:dyDescent="0.25">
      <c r="C55" t="s">
        <v>62</v>
      </c>
      <c r="D55">
        <v>100</v>
      </c>
      <c r="E55" s="16">
        <f>D55*(1+E53)</f>
        <v>90.3</v>
      </c>
      <c r="F55" s="16">
        <f t="shared" ref="F55:I55" si="2">E55*(1+F53)</f>
        <v>81.631199999999993</v>
      </c>
      <c r="G55" s="16">
        <f t="shared" si="2"/>
        <v>70.039569599999993</v>
      </c>
      <c r="H55" s="16">
        <f t="shared" si="2"/>
        <v>61.704860817599993</v>
      </c>
      <c r="I55" s="16">
        <f t="shared" si="2"/>
        <v>52.325721973324789</v>
      </c>
    </row>
    <row r="56" spans="3:9" x14ac:dyDescent="0.25">
      <c r="C56" t="s">
        <v>42</v>
      </c>
      <c r="D56">
        <v>100</v>
      </c>
      <c r="E56" s="16">
        <f>D56*(1+E54)</f>
        <v>104</v>
      </c>
      <c r="F56" s="16">
        <f t="shared" ref="F56:I56" si="3">E56*(1+F54)</f>
        <v>112.32000000000001</v>
      </c>
      <c r="G56" s="16">
        <f t="shared" si="3"/>
        <v>117.93600000000001</v>
      </c>
      <c r="H56" s="16">
        <f t="shared" si="3"/>
        <v>126.19152000000001</v>
      </c>
      <c r="I56" s="16">
        <f t="shared" si="3"/>
        <v>133.76301120000002</v>
      </c>
    </row>
    <row r="62" spans="3:9" x14ac:dyDescent="0.25">
      <c r="C62" t="s">
        <v>63</v>
      </c>
      <c r="D62">
        <v>2005</v>
      </c>
      <c r="E62">
        <v>2006</v>
      </c>
      <c r="F62">
        <v>2007</v>
      </c>
      <c r="G62">
        <v>2008</v>
      </c>
      <c r="H62">
        <v>2009</v>
      </c>
    </row>
    <row r="63" spans="3:9" x14ac:dyDescent="0.25">
      <c r="C63" t="s">
        <v>62</v>
      </c>
      <c r="D63" s="9">
        <v>-0.10100000000000001</v>
      </c>
      <c r="E63" s="9">
        <v>-3.6999999999999998E-2</v>
      </c>
      <c r="F63" s="9">
        <v>-0.51200000000000001</v>
      </c>
      <c r="G63" s="9">
        <v>0.23100000000000001</v>
      </c>
      <c r="H63" s="9">
        <v>-1.4999999999999999E-2</v>
      </c>
    </row>
    <row r="64" spans="3:9" x14ac:dyDescent="0.25">
      <c r="C64" t="s">
        <v>42</v>
      </c>
      <c r="D64" s="9">
        <v>4.1194965902672992E-2</v>
      </c>
      <c r="E64" s="9">
        <v>2.6886769539662236E-2</v>
      </c>
      <c r="F64" s="9">
        <v>5.1861020663991356E-2</v>
      </c>
      <c r="G64" s="9">
        <v>0.10307532023655157</v>
      </c>
      <c r="H64" s="9">
        <v>8.8530872670195493E-2</v>
      </c>
    </row>
    <row r="71" spans="3:8" x14ac:dyDescent="0.25">
      <c r="D71" t="s">
        <v>38</v>
      </c>
      <c r="E71" t="s">
        <v>66</v>
      </c>
      <c r="F71" t="s">
        <v>40</v>
      </c>
      <c r="G71" t="s">
        <v>41</v>
      </c>
      <c r="H71" t="s">
        <v>42</v>
      </c>
    </row>
    <row r="72" spans="3:8" x14ac:dyDescent="0.25">
      <c r="C72" t="s">
        <v>67</v>
      </c>
      <c r="D72">
        <v>1244</v>
      </c>
      <c r="E72">
        <v>1200</v>
      </c>
      <c r="F72">
        <v>19176</v>
      </c>
      <c r="G72">
        <v>1286</v>
      </c>
      <c r="H72">
        <v>333</v>
      </c>
    </row>
    <row r="73" spans="3:8" x14ac:dyDescent="0.25">
      <c r="C73" t="s">
        <v>65</v>
      </c>
      <c r="D73">
        <v>3113</v>
      </c>
      <c r="E73">
        <v>749</v>
      </c>
      <c r="F73">
        <v>34300</v>
      </c>
      <c r="G73">
        <v>5700</v>
      </c>
      <c r="H73">
        <v>1400</v>
      </c>
    </row>
    <row r="74" spans="3:8" x14ac:dyDescent="0.25">
      <c r="C74" t="s">
        <v>78</v>
      </c>
      <c r="D74" s="16">
        <f>D72/D73*1000</f>
        <v>399.61451975586249</v>
      </c>
      <c r="E74" s="16">
        <f t="shared" ref="E74:H74" si="4">E72/E73*1000</f>
        <v>1602.1361815754337</v>
      </c>
      <c r="F74" s="16">
        <f t="shared" si="4"/>
        <v>559.06705539358609</v>
      </c>
      <c r="G74" s="16">
        <f t="shared" si="4"/>
        <v>225.61403508771929</v>
      </c>
      <c r="H74" s="16">
        <f t="shared" si="4"/>
        <v>237.85714285714286</v>
      </c>
    </row>
    <row r="75" spans="3:8" x14ac:dyDescent="0.25">
      <c r="C75" t="s">
        <v>64</v>
      </c>
      <c r="D75" s="16">
        <f>SUM(D72:H72)/SUM(D73:H73)*1000</f>
        <v>513.43290177190579</v>
      </c>
      <c r="E75" s="16">
        <f>D75</f>
        <v>513.43290177190579</v>
      </c>
      <c r="F75" s="16">
        <f t="shared" ref="F75:H75" si="5">E75</f>
        <v>513.43290177190579</v>
      </c>
      <c r="G75" s="16">
        <f t="shared" si="5"/>
        <v>513.43290177190579</v>
      </c>
      <c r="H75" s="16">
        <f t="shared" si="5"/>
        <v>513.43290177190579</v>
      </c>
    </row>
    <row r="76" spans="3:8" x14ac:dyDescent="0.25">
      <c r="D76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7"/>
  <sheetViews>
    <sheetView topLeftCell="B16" workbookViewId="0">
      <selection activeCell="C20" sqref="C20"/>
    </sheetView>
  </sheetViews>
  <sheetFormatPr defaultRowHeight="15" x14ac:dyDescent="0.25"/>
  <cols>
    <col min="2" max="2" width="19.85546875" customWidth="1"/>
    <col min="3" max="10" width="12.5703125" bestFit="1" customWidth="1"/>
  </cols>
  <sheetData>
    <row r="6" spans="2:10" x14ac:dyDescent="0.25">
      <c r="C6">
        <v>2002</v>
      </c>
      <c r="D6">
        <v>2003</v>
      </c>
      <c r="E6">
        <v>2004</v>
      </c>
      <c r="F6">
        <v>2005</v>
      </c>
      <c r="G6">
        <v>2006</v>
      </c>
      <c r="H6">
        <v>2007</v>
      </c>
      <c r="I6">
        <v>2008</v>
      </c>
      <c r="J6">
        <v>2009</v>
      </c>
    </row>
    <row r="7" spans="2:10" x14ac:dyDescent="0.25">
      <c r="B7" t="s">
        <v>68</v>
      </c>
      <c r="C7" s="2">
        <v>220344</v>
      </c>
      <c r="D7" s="2">
        <v>218861</v>
      </c>
      <c r="E7" s="2">
        <v>233381</v>
      </c>
      <c r="F7" s="2">
        <v>241896</v>
      </c>
      <c r="G7" s="2">
        <v>261878</v>
      </c>
      <c r="H7" s="2">
        <v>275941</v>
      </c>
      <c r="I7" s="2">
        <v>296079</v>
      </c>
      <c r="J7" s="2">
        <v>314522</v>
      </c>
    </row>
    <row r="8" spans="2:10" x14ac:dyDescent="0.25">
      <c r="B8" t="s">
        <v>75</v>
      </c>
      <c r="D8" s="1">
        <f>(D7-C7)/C7</f>
        <v>-6.7303852158443166E-3</v>
      </c>
      <c r="E8" s="1">
        <f t="shared" ref="E8:J8" si="0">(E7-D7)/D7</f>
        <v>6.6343478280735266E-2</v>
      </c>
      <c r="F8" s="1">
        <f t="shared" si="0"/>
        <v>3.6485403696102085E-2</v>
      </c>
      <c r="G8" s="1">
        <f t="shared" si="0"/>
        <v>8.2605747924727982E-2</v>
      </c>
      <c r="H8" s="1">
        <f t="shared" si="0"/>
        <v>5.3700578131801832E-2</v>
      </c>
      <c r="I8" s="1">
        <f t="shared" si="0"/>
        <v>7.2979368778108358E-2</v>
      </c>
      <c r="J8" s="1">
        <f t="shared" si="0"/>
        <v>6.2290807520965691E-2</v>
      </c>
    </row>
    <row r="10" spans="2:10" x14ac:dyDescent="0.25">
      <c r="B10" t="s">
        <v>72</v>
      </c>
      <c r="C10">
        <v>104929</v>
      </c>
      <c r="D10">
        <v>110278</v>
      </c>
      <c r="E10">
        <v>118631</v>
      </c>
      <c r="F10">
        <v>123518</v>
      </c>
      <c r="G10">
        <v>126839</v>
      </c>
      <c r="H10">
        <v>133417</v>
      </c>
      <c r="I10">
        <v>147169</v>
      </c>
      <c r="J10">
        <v>160198</v>
      </c>
    </row>
    <row r="11" spans="2:10" x14ac:dyDescent="0.25">
      <c r="B11" t="s">
        <v>5</v>
      </c>
      <c r="C11" s="9">
        <f>C10/C7</f>
        <v>0.47620538793885925</v>
      </c>
      <c r="D11" s="9">
        <f t="shared" ref="D11:J11" si="1">D10/D7</f>
        <v>0.50387232078808009</v>
      </c>
      <c r="E11" s="9">
        <f t="shared" si="1"/>
        <v>0.50831472999087324</v>
      </c>
      <c r="F11" s="9">
        <f t="shared" si="1"/>
        <v>0.51062440056883951</v>
      </c>
      <c r="G11" s="9">
        <f t="shared" si="1"/>
        <v>0.48434385477206943</v>
      </c>
      <c r="H11" s="9">
        <f t="shared" si="1"/>
        <v>0.48349828405347522</v>
      </c>
      <c r="I11" s="9">
        <f t="shared" si="1"/>
        <v>0.49705990630878921</v>
      </c>
      <c r="J11" s="9">
        <f t="shared" si="1"/>
        <v>0.5093379795372025</v>
      </c>
    </row>
    <row r="13" spans="2:10" x14ac:dyDescent="0.25">
      <c r="B13" t="s">
        <v>73</v>
      </c>
      <c r="C13">
        <v>83168</v>
      </c>
      <c r="D13">
        <v>85862</v>
      </c>
      <c r="E13">
        <v>98951</v>
      </c>
      <c r="F13">
        <v>106225</v>
      </c>
      <c r="G13">
        <v>113141</v>
      </c>
      <c r="H13">
        <v>121111</v>
      </c>
      <c r="I13">
        <v>128878</v>
      </c>
      <c r="J13">
        <v>141275</v>
      </c>
    </row>
    <row r="14" spans="2:10" x14ac:dyDescent="0.25">
      <c r="B14" t="s">
        <v>76</v>
      </c>
      <c r="C14" s="12">
        <f>C13/C7</f>
        <v>0.37744617507170608</v>
      </c>
      <c r="D14" s="12">
        <f t="shared" ref="D14:J14" si="2">D13/D7</f>
        <v>0.39231292921077759</v>
      </c>
      <c r="E14" s="12">
        <f t="shared" si="2"/>
        <v>0.4239890993697002</v>
      </c>
      <c r="F14" s="12">
        <f t="shared" si="2"/>
        <v>0.43913500016536033</v>
      </c>
      <c r="G14" s="12">
        <f t="shared" si="2"/>
        <v>0.43203705542275411</v>
      </c>
      <c r="H14" s="12">
        <f t="shared" si="2"/>
        <v>0.43890179422412762</v>
      </c>
      <c r="I14" s="12">
        <f t="shared" si="2"/>
        <v>0.43528247528531239</v>
      </c>
      <c r="J14" s="12">
        <f t="shared" si="2"/>
        <v>0.44917366670693942</v>
      </c>
    </row>
    <row r="16" spans="2:10" x14ac:dyDescent="0.25">
      <c r="B16" t="s">
        <v>74</v>
      </c>
      <c r="C16">
        <v>21761</v>
      </c>
      <c r="D16">
        <v>24416</v>
      </c>
      <c r="E16">
        <v>19680</v>
      </c>
      <c r="F16">
        <v>17293</v>
      </c>
      <c r="G16">
        <v>13698</v>
      </c>
      <c r="H16">
        <v>12306</v>
      </c>
      <c r="I16">
        <v>18291</v>
      </c>
      <c r="J16">
        <v>18923</v>
      </c>
    </row>
    <row r="17" spans="2:10" x14ac:dyDescent="0.25">
      <c r="B17" t="s">
        <v>77</v>
      </c>
      <c r="C17" s="12">
        <f>C16/C7</f>
        <v>9.8759212867153182E-2</v>
      </c>
      <c r="D17" s="12">
        <f t="shared" ref="D17:J17" si="3">D16/D7</f>
        <v>0.11155939157730249</v>
      </c>
      <c r="E17" s="12">
        <f t="shared" si="3"/>
        <v>8.4325630621173098E-2</v>
      </c>
      <c r="F17" s="12">
        <f t="shared" si="3"/>
        <v>7.1489400403479175E-2</v>
      </c>
      <c r="G17" s="12">
        <f t="shared" si="3"/>
        <v>5.2306799349315328E-2</v>
      </c>
      <c r="H17" s="12">
        <f t="shared" si="3"/>
        <v>4.459648982934758E-2</v>
      </c>
      <c r="I17" s="12">
        <f t="shared" si="3"/>
        <v>6.1777431023476839E-2</v>
      </c>
      <c r="J17" s="12">
        <f t="shared" si="3"/>
        <v>6.0164312830263064E-2</v>
      </c>
    </row>
    <row r="25" spans="2:10" x14ac:dyDescent="0.25">
      <c r="B25" t="s">
        <v>69</v>
      </c>
    </row>
    <row r="26" spans="2:10" x14ac:dyDescent="0.25">
      <c r="B26" t="s">
        <v>70</v>
      </c>
    </row>
    <row r="27" spans="2:10" x14ac:dyDescent="0.25">
      <c r="B27" t="s">
        <v>71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49"/>
  <sheetViews>
    <sheetView tabSelected="1" topLeftCell="A22" workbookViewId="0">
      <selection activeCell="F43" sqref="F43:I46"/>
    </sheetView>
  </sheetViews>
  <sheetFormatPr defaultRowHeight="15" x14ac:dyDescent="0.25"/>
  <cols>
    <col min="3" max="3" width="34.28515625" customWidth="1"/>
    <col min="4" max="4" width="17.5703125" customWidth="1"/>
    <col min="5" max="5" width="16.42578125" customWidth="1"/>
    <col min="6" max="10" width="12.5703125" bestFit="1" customWidth="1"/>
    <col min="11" max="11" width="10" bestFit="1" customWidth="1"/>
  </cols>
  <sheetData>
    <row r="5" spans="2:5" x14ac:dyDescent="0.25">
      <c r="B5" s="27" t="s">
        <v>83</v>
      </c>
      <c r="C5" s="27" t="s">
        <v>86</v>
      </c>
      <c r="D5" s="27" t="s">
        <v>84</v>
      </c>
      <c r="E5" s="27" t="s">
        <v>85</v>
      </c>
    </row>
    <row r="6" spans="2:5" x14ac:dyDescent="0.25">
      <c r="B6" s="27" t="s">
        <v>87</v>
      </c>
      <c r="C6" s="20"/>
      <c r="D6" s="20"/>
      <c r="E6" s="20"/>
    </row>
    <row r="7" spans="2:5" x14ac:dyDescent="0.25">
      <c r="B7" s="20"/>
      <c r="C7" s="20" t="s">
        <v>88</v>
      </c>
      <c r="D7" s="20">
        <v>20</v>
      </c>
      <c r="E7" s="20">
        <v>100</v>
      </c>
    </row>
    <row r="8" spans="2:5" x14ac:dyDescent="0.25">
      <c r="B8" s="20"/>
      <c r="C8" s="20" t="s">
        <v>89</v>
      </c>
      <c r="D8" s="20"/>
      <c r="E8" s="20">
        <v>60</v>
      </c>
    </row>
    <row r="9" spans="2:5" ht="5.25" customHeight="1" x14ac:dyDescent="0.25">
      <c r="B9" s="20"/>
      <c r="C9" s="20"/>
      <c r="D9" s="20"/>
      <c r="E9" s="20"/>
    </row>
    <row r="10" spans="2:5" x14ac:dyDescent="0.25">
      <c r="B10" s="27" t="s">
        <v>91</v>
      </c>
      <c r="C10" s="20"/>
      <c r="D10" s="20"/>
      <c r="E10" s="20"/>
    </row>
    <row r="11" spans="2:5" x14ac:dyDescent="0.25">
      <c r="B11" s="20" t="s">
        <v>90</v>
      </c>
      <c r="C11" s="20"/>
      <c r="D11" s="20"/>
      <c r="E11" s="20"/>
    </row>
    <row r="12" spans="2:5" x14ac:dyDescent="0.25">
      <c r="B12" s="20"/>
      <c r="C12" s="20" t="s">
        <v>92</v>
      </c>
      <c r="D12" s="20">
        <v>20</v>
      </c>
      <c r="E12" s="20">
        <v>100</v>
      </c>
    </row>
    <row r="13" spans="2:5" x14ac:dyDescent="0.25">
      <c r="B13" s="20"/>
      <c r="C13" s="20" t="s">
        <v>104</v>
      </c>
      <c r="D13" s="20">
        <v>1000</v>
      </c>
      <c r="E13" s="20"/>
    </row>
    <row r="14" spans="2:5" x14ac:dyDescent="0.25">
      <c r="B14" s="20"/>
      <c r="C14" s="20" t="s">
        <v>93</v>
      </c>
      <c r="D14" s="20"/>
      <c r="E14" s="20">
        <v>100</v>
      </c>
    </row>
    <row r="15" spans="2:5" x14ac:dyDescent="0.25">
      <c r="B15" s="20" t="s">
        <v>94</v>
      </c>
      <c r="C15" s="20"/>
      <c r="D15" s="20"/>
      <c r="E15" s="20"/>
    </row>
    <row r="16" spans="2:5" x14ac:dyDescent="0.25">
      <c r="B16" s="20"/>
      <c r="C16" s="20" t="s">
        <v>95</v>
      </c>
      <c r="D16" s="20">
        <v>30</v>
      </c>
      <c r="E16" s="20"/>
    </row>
    <row r="17" spans="2:5" x14ac:dyDescent="0.25">
      <c r="B17" s="20"/>
      <c r="C17" s="20" t="s">
        <v>96</v>
      </c>
      <c r="D17" s="20"/>
      <c r="E17" s="20">
        <v>100</v>
      </c>
    </row>
    <row r="18" spans="2:5" x14ac:dyDescent="0.25">
      <c r="B18" s="20"/>
      <c r="C18" s="20" t="s">
        <v>106</v>
      </c>
      <c r="D18" s="20"/>
      <c r="E18" s="20">
        <v>200</v>
      </c>
    </row>
    <row r="19" spans="2:5" x14ac:dyDescent="0.25">
      <c r="B19" s="20"/>
      <c r="C19" s="20"/>
      <c r="D19" s="20"/>
      <c r="E19" s="20"/>
    </row>
    <row r="20" spans="2:5" x14ac:dyDescent="0.25">
      <c r="B20" s="27" t="s">
        <v>97</v>
      </c>
      <c r="C20" s="20"/>
      <c r="D20" s="20"/>
      <c r="E20" s="20"/>
    </row>
    <row r="21" spans="2:5" x14ac:dyDescent="0.25">
      <c r="B21" s="27"/>
      <c r="C21" s="20" t="s">
        <v>105</v>
      </c>
      <c r="D21" s="20">
        <v>20</v>
      </c>
      <c r="E21" s="20">
        <v>100</v>
      </c>
    </row>
    <row r="22" spans="2:5" x14ac:dyDescent="0.25">
      <c r="B22" s="20"/>
      <c r="C22" s="20" t="s">
        <v>98</v>
      </c>
      <c r="D22" s="20">
        <v>40</v>
      </c>
      <c r="E22" s="20"/>
    </row>
    <row r="23" spans="2:5" x14ac:dyDescent="0.25">
      <c r="B23" s="20"/>
      <c r="C23" s="20" t="s">
        <v>99</v>
      </c>
      <c r="D23" s="20"/>
      <c r="E23" s="20">
        <v>50</v>
      </c>
    </row>
    <row r="24" spans="2:5" x14ac:dyDescent="0.25">
      <c r="B24" s="20" t="s">
        <v>100</v>
      </c>
      <c r="C24" s="20"/>
      <c r="D24" s="20"/>
      <c r="E24" s="20"/>
    </row>
    <row r="25" spans="2:5" x14ac:dyDescent="0.25">
      <c r="B25" s="20"/>
      <c r="C25" s="20" t="s">
        <v>101</v>
      </c>
      <c r="D25" s="20">
        <v>20</v>
      </c>
      <c r="E25" s="20">
        <v>200</v>
      </c>
    </row>
    <row r="26" spans="2:5" x14ac:dyDescent="0.25">
      <c r="B26" s="20"/>
      <c r="C26" s="20" t="s">
        <v>102</v>
      </c>
      <c r="D26" s="20">
        <v>50</v>
      </c>
      <c r="E26" s="20">
        <v>100</v>
      </c>
    </row>
    <row r="27" spans="2:5" x14ac:dyDescent="0.25">
      <c r="B27" s="20"/>
      <c r="C27" s="20"/>
      <c r="D27" s="20"/>
      <c r="E27" s="20"/>
    </row>
    <row r="28" spans="2:5" x14ac:dyDescent="0.25">
      <c r="B28" s="27" t="s">
        <v>103</v>
      </c>
      <c r="C28" s="27"/>
      <c r="D28" s="27">
        <f>SUM(D7:D27)</f>
        <v>1200</v>
      </c>
      <c r="E28" s="27">
        <f>SUM(E7:E27)</f>
        <v>1110</v>
      </c>
    </row>
    <row r="34" spans="2:11" x14ac:dyDescent="0.25">
      <c r="C34" t="s">
        <v>45</v>
      </c>
    </row>
    <row r="35" spans="2:11" x14ac:dyDescent="0.25">
      <c r="D35">
        <v>2004</v>
      </c>
      <c r="E35">
        <v>2005</v>
      </c>
      <c r="F35">
        <v>2006</v>
      </c>
      <c r="G35">
        <v>2007</v>
      </c>
      <c r="H35">
        <v>2008</v>
      </c>
      <c r="I35">
        <v>2009</v>
      </c>
      <c r="J35">
        <v>2010</v>
      </c>
      <c r="K35">
        <v>2010</v>
      </c>
    </row>
    <row r="36" spans="2:11" x14ac:dyDescent="0.25">
      <c r="B36" t="s">
        <v>57</v>
      </c>
      <c r="D36" s="2">
        <v>233361</v>
      </c>
      <c r="E36" s="2">
        <v>241896</v>
      </c>
      <c r="F36" s="2">
        <v>261878</v>
      </c>
      <c r="G36" s="2">
        <v>275941</v>
      </c>
      <c r="H36" s="2">
        <v>296079</v>
      </c>
      <c r="I36" s="2">
        <v>314522</v>
      </c>
      <c r="J36" s="2">
        <v>332862</v>
      </c>
      <c r="K36" s="19">
        <f>J36+D49</f>
        <v>345809.68</v>
      </c>
    </row>
    <row r="37" spans="2:11" x14ac:dyDescent="0.25">
      <c r="B37" t="s">
        <v>59</v>
      </c>
      <c r="E37" s="9">
        <v>0.04</v>
      </c>
      <c r="F37" s="9">
        <v>0.08</v>
      </c>
      <c r="G37" s="9">
        <v>0.05</v>
      </c>
      <c r="H37" s="9">
        <v>7.0000000000000007E-2</v>
      </c>
      <c r="I37" s="9">
        <v>0.06</v>
      </c>
      <c r="J37" s="9">
        <v>0.06</v>
      </c>
      <c r="K37" s="1">
        <f>(K36-I36)/I36</f>
        <v>9.9476920533380794E-2</v>
      </c>
    </row>
    <row r="38" spans="2:11" x14ac:dyDescent="0.25">
      <c r="B38" t="s">
        <v>58</v>
      </c>
      <c r="D38" s="2">
        <v>118631</v>
      </c>
      <c r="E38" s="2">
        <v>123518</v>
      </c>
      <c r="F38" s="2">
        <v>126839</v>
      </c>
      <c r="G38" s="2">
        <v>133417</v>
      </c>
      <c r="H38" s="2">
        <v>147169</v>
      </c>
      <c r="I38" s="2">
        <v>160198</v>
      </c>
    </row>
    <row r="39" spans="2:11" x14ac:dyDescent="0.25">
      <c r="E39" s="9"/>
      <c r="F39" s="9"/>
      <c r="G39" s="9"/>
      <c r="H39" s="9"/>
      <c r="I39" s="9"/>
    </row>
    <row r="43" spans="2:11" x14ac:dyDescent="0.25">
      <c r="F43" s="17"/>
      <c r="G43" s="17"/>
      <c r="H43" s="26" t="s">
        <v>111</v>
      </c>
      <c r="I43" s="26" t="s">
        <v>112</v>
      </c>
    </row>
    <row r="44" spans="2:11" x14ac:dyDescent="0.25">
      <c r="B44" s="23" t="s">
        <v>107</v>
      </c>
      <c r="C44" s="17"/>
      <c r="D44" s="17"/>
      <c r="F44" s="20"/>
      <c r="G44" s="27">
        <v>2009</v>
      </c>
      <c r="H44" s="27">
        <v>2010</v>
      </c>
      <c r="I44" s="27">
        <v>2010</v>
      </c>
    </row>
    <row r="45" spans="2:11" x14ac:dyDescent="0.25">
      <c r="B45" s="17"/>
      <c r="C45" s="17"/>
      <c r="D45" s="17"/>
      <c r="F45" s="20" t="s">
        <v>57</v>
      </c>
      <c r="G45" s="28">
        <v>314522</v>
      </c>
      <c r="H45" s="28">
        <v>332862</v>
      </c>
      <c r="I45" s="21">
        <f>H45+D49</f>
        <v>345809.68</v>
      </c>
    </row>
    <row r="46" spans="2:11" x14ac:dyDescent="0.25">
      <c r="B46" s="20" t="s">
        <v>113</v>
      </c>
      <c r="C46" s="20"/>
      <c r="D46" s="21">
        <f>J36*0.02</f>
        <v>6657.24</v>
      </c>
      <c r="F46" s="20" t="s">
        <v>110</v>
      </c>
      <c r="G46" s="29">
        <v>0.06</v>
      </c>
      <c r="H46" s="29">
        <v>0.06</v>
      </c>
      <c r="I46" s="30">
        <f>(I45-G45)/G45</f>
        <v>9.9476920533380794E-2</v>
      </c>
    </row>
    <row r="47" spans="2:11" x14ac:dyDescent="0.25">
      <c r="B47" s="20" t="s">
        <v>108</v>
      </c>
      <c r="C47" s="20"/>
      <c r="D47" s="22">
        <f>I36*0.02</f>
        <v>6290.4400000000005</v>
      </c>
    </row>
    <row r="48" spans="2:11" ht="7.5" customHeight="1" x14ac:dyDescent="0.25">
      <c r="B48" s="24"/>
      <c r="C48" s="24"/>
      <c r="D48" s="25"/>
    </row>
    <row r="49" spans="2:4" x14ac:dyDescent="0.25">
      <c r="B49" s="20" t="s">
        <v>109</v>
      </c>
      <c r="C49" s="20"/>
      <c r="D49" s="21">
        <f>SUM(D46:D48)</f>
        <v>12947.68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organic cotton</vt:lpstr>
      <vt:lpstr>sales</vt:lpstr>
      <vt:lpstr>Sheet2</vt:lpstr>
      <vt:lpstr>recycling program</vt:lpstr>
      <vt:lpstr>PL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Zeben</dc:creator>
  <cp:lastModifiedBy>Zeben</cp:lastModifiedBy>
  <dcterms:created xsi:type="dcterms:W3CDTF">2015-05-22T20:49:56Z</dcterms:created>
  <dcterms:modified xsi:type="dcterms:W3CDTF">2015-06-09T15:12:52Z</dcterms:modified>
</cp:coreProperties>
</file>