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5875" windowHeight="12585" activeTab="3"/>
  </bookViews>
  <sheets>
    <sheet name="Sheet1" sheetId="1" r:id="rId1"/>
    <sheet name="organic cotton" sheetId="2" r:id="rId2"/>
    <sheet name="sales" sheetId="3" r:id="rId3"/>
    <sheet name="ratios" sheetId="4" r:id="rId4"/>
    <sheet name="IS" sheetId="5" r:id="rId5"/>
  </sheets>
  <calcPr calcId="145621"/>
</workbook>
</file>

<file path=xl/calcChain.xml><?xml version="1.0" encoding="utf-8"?>
<calcChain xmlns="http://schemas.openxmlformats.org/spreadsheetml/2006/main">
  <c r="K16" i="4" l="1"/>
  <c r="K15" i="4"/>
  <c r="K7" i="4"/>
  <c r="K6" i="4"/>
  <c r="T12" i="4"/>
  <c r="Q13" i="4"/>
  <c r="Q17" i="4"/>
  <c r="Q18" i="4" s="1"/>
  <c r="Q22" i="4" s="1"/>
  <c r="T22" i="4"/>
  <c r="G6" i="2"/>
  <c r="H6" i="2"/>
  <c r="J6" i="2" s="1"/>
  <c r="I6" i="2"/>
  <c r="K6" i="2" s="1"/>
  <c r="G7" i="2"/>
  <c r="I7" i="2" s="1"/>
  <c r="K7" i="2" s="1"/>
  <c r="H7" i="2"/>
  <c r="J7" i="2" s="1"/>
  <c r="G8" i="2"/>
  <c r="H8" i="2" s="1"/>
  <c r="J8" i="2" s="1"/>
  <c r="G9" i="2"/>
  <c r="H9" i="2"/>
  <c r="I9" i="2"/>
  <c r="K9" i="2" s="1"/>
  <c r="J9" i="2"/>
  <c r="G10" i="2"/>
  <c r="H10" i="2"/>
  <c r="J10" i="2" s="1"/>
  <c r="I10" i="2"/>
  <c r="K10" i="2" s="1"/>
  <c r="G11" i="2"/>
  <c r="I11" i="2" s="1"/>
  <c r="K11" i="2" s="1"/>
  <c r="H11" i="2"/>
  <c r="J11" i="2" s="1"/>
  <c r="G12" i="2"/>
  <c r="H12" i="2" s="1"/>
  <c r="J12" i="2" s="1"/>
  <c r="G13" i="2"/>
  <c r="H13" i="2"/>
  <c r="I13" i="2"/>
  <c r="K13" i="2" s="1"/>
  <c r="J13" i="2"/>
  <c r="G14" i="2"/>
  <c r="H14" i="2"/>
  <c r="J14" i="2" s="1"/>
  <c r="I14" i="2"/>
  <c r="K14" i="2" s="1"/>
  <c r="G15" i="2"/>
  <c r="I15" i="2" s="1"/>
  <c r="K15" i="2" s="1"/>
  <c r="H15" i="2"/>
  <c r="J15" i="2" s="1"/>
  <c r="G16" i="2"/>
  <c r="H16" i="2" s="1"/>
  <c r="J16" i="2" s="1"/>
  <c r="G17" i="2"/>
  <c r="H17" i="2"/>
  <c r="I17" i="2"/>
  <c r="K17" i="2" s="1"/>
  <c r="J17" i="2"/>
  <c r="G18" i="2"/>
  <c r="H18" i="2"/>
  <c r="J18" i="2" s="1"/>
  <c r="I18" i="2"/>
  <c r="K18" i="2" s="1"/>
  <c r="K5" i="2"/>
  <c r="J5" i="2"/>
  <c r="I5" i="2"/>
  <c r="H5" i="2"/>
  <c r="G5" i="2"/>
  <c r="E6" i="2"/>
  <c r="F6" i="2"/>
  <c r="E7" i="2"/>
  <c r="F7" i="2" s="1"/>
  <c r="E8" i="2"/>
  <c r="F8" i="2"/>
  <c r="E9" i="2"/>
  <c r="F9" i="2" s="1"/>
  <c r="E10" i="2"/>
  <c r="F10" i="2"/>
  <c r="E11" i="2"/>
  <c r="F11" i="2" s="1"/>
  <c r="E12" i="2"/>
  <c r="F12" i="2"/>
  <c r="E13" i="2"/>
  <c r="F13" i="2" s="1"/>
  <c r="E14" i="2"/>
  <c r="F14" i="2"/>
  <c r="E15" i="2"/>
  <c r="F15" i="2" s="1"/>
  <c r="E16" i="2"/>
  <c r="F16" i="2"/>
  <c r="E17" i="2"/>
  <c r="F17" i="2" s="1"/>
  <c r="E18" i="2"/>
  <c r="F18" i="2"/>
  <c r="F5" i="2"/>
  <c r="E5" i="2"/>
  <c r="I16" i="2" l="1"/>
  <c r="K16" i="2" s="1"/>
  <c r="I12" i="2"/>
  <c r="K12" i="2" s="1"/>
  <c r="I8" i="2"/>
  <c r="K8" i="2" s="1"/>
  <c r="E6" i="1"/>
  <c r="F6" i="1"/>
  <c r="E7" i="1"/>
  <c r="F7" i="1"/>
  <c r="E8" i="1"/>
  <c r="F8" i="1"/>
  <c r="E9" i="1"/>
  <c r="F9" i="1"/>
  <c r="F5" i="1"/>
  <c r="E5" i="1"/>
  <c r="D6" i="1"/>
  <c r="D7" i="1"/>
  <c r="D8" i="1"/>
  <c r="D9" i="1"/>
  <c r="D5" i="1"/>
  <c r="C10" i="1"/>
</calcChain>
</file>

<file path=xl/sharedStrings.xml><?xml version="1.0" encoding="utf-8"?>
<sst xmlns="http://schemas.openxmlformats.org/spreadsheetml/2006/main" count="98" uniqueCount="95">
  <si>
    <t>Product</t>
  </si>
  <si>
    <t>Sportsware</t>
  </si>
  <si>
    <t>Technical Outware</t>
  </si>
  <si>
    <t>Technical Knits</t>
  </si>
  <si>
    <t>Hard Goods</t>
  </si>
  <si>
    <t>% Sales</t>
  </si>
  <si>
    <t>Other misc</t>
  </si>
  <si>
    <t>Margins Low (50%)</t>
  </si>
  <si>
    <t>Margins (High 55%)</t>
  </si>
  <si>
    <t>Heavy Flannel Shirt</t>
  </si>
  <si>
    <t>Kids Heavy Flannel Shirt</t>
  </si>
  <si>
    <t>Zip front Flannel shirt</t>
  </si>
  <si>
    <t>Kids climbing pants</t>
  </si>
  <si>
    <t>Baby cotton coverall</t>
  </si>
  <si>
    <t>LT WT Stand up Shorts</t>
  </si>
  <si>
    <t>Mondos Shorts</t>
  </si>
  <si>
    <t>Bombachas reg</t>
  </si>
  <si>
    <t>AC Shorts</t>
  </si>
  <si>
    <t>Women AC shorts</t>
  </si>
  <si>
    <t>Womenr AC skirt</t>
  </si>
  <si>
    <t>Mondo Pants</t>
  </si>
  <si>
    <t>GI Shorts</t>
  </si>
  <si>
    <t>Conventional cotton cost</t>
  </si>
  <si>
    <t>Organic cotton cost</t>
  </si>
  <si>
    <t>Bombachas</t>
  </si>
  <si>
    <t>Diff $</t>
  </si>
  <si>
    <t>Diff %</t>
  </si>
  <si>
    <t>Estimated MFG (1/3 costs)</t>
  </si>
  <si>
    <t>Total cost reg cotton</t>
  </si>
  <si>
    <t>Total cost org cotton</t>
  </si>
  <si>
    <t xml:space="preserve">Sale price for 50% margins </t>
  </si>
  <si>
    <t>reg</t>
  </si>
  <si>
    <t>org</t>
  </si>
  <si>
    <t>Channel</t>
  </si>
  <si>
    <t>Wholesale</t>
  </si>
  <si>
    <t>Retail</t>
  </si>
  <si>
    <t>Catalogue/internet</t>
  </si>
  <si>
    <t>2010 Sales</t>
  </si>
  <si>
    <t>Gross margins</t>
  </si>
  <si>
    <t>Measure</t>
  </si>
  <si>
    <t>Avg 3-yr</t>
  </si>
  <si>
    <t>Avg 5-yr</t>
  </si>
  <si>
    <t>Liquidity Ratios</t>
  </si>
  <si>
    <t xml:space="preserve">   Current Ratio</t>
  </si>
  <si>
    <t xml:space="preserve">   Quick Ratio</t>
  </si>
  <si>
    <t>Efficiency Ratios</t>
  </si>
  <si>
    <t xml:space="preserve">   Inventory Turnover</t>
  </si>
  <si>
    <t xml:space="preserve">   Accts Rec. Turnover</t>
  </si>
  <si>
    <t xml:space="preserve">   Average Collection Period</t>
  </si>
  <si>
    <t xml:space="preserve">   Fixed Asset Turnover</t>
  </si>
  <si>
    <t xml:space="preserve">   Total Asset Turnover</t>
  </si>
  <si>
    <t>Leverage Ratios</t>
  </si>
  <si>
    <t xml:space="preserve">   Total Liabilities to Assets</t>
  </si>
  <si>
    <t xml:space="preserve">   Long-term Debt Ratio</t>
  </si>
  <si>
    <t xml:space="preserve">   Total Debt to Equity</t>
  </si>
  <si>
    <t xml:space="preserve">   LTD to Equity</t>
  </si>
  <si>
    <t xml:space="preserve">   Equity Multiplier</t>
  </si>
  <si>
    <t>Coverage Ratios</t>
  </si>
  <si>
    <t xml:space="preserve">   Times Interest Earned</t>
  </si>
  <si>
    <t xml:space="preserve">   Cash Coverage Ratio</t>
  </si>
  <si>
    <t>Profitability Ratios</t>
  </si>
  <si>
    <t xml:space="preserve">   Gross Profit Margin</t>
  </si>
  <si>
    <t xml:space="preserve">   Operating Profit Margin</t>
  </si>
  <si>
    <t xml:space="preserve">   Net Profit Margin</t>
  </si>
  <si>
    <t xml:space="preserve">   Return on Assets</t>
  </si>
  <si>
    <t xml:space="preserve">   Return on Equity</t>
  </si>
  <si>
    <t>Assets</t>
  </si>
  <si>
    <t>Cash</t>
  </si>
  <si>
    <t>AR</t>
  </si>
  <si>
    <t>Inventory</t>
  </si>
  <si>
    <t>Pre paid</t>
  </si>
  <si>
    <t>Total CA</t>
  </si>
  <si>
    <t>Current Assets</t>
  </si>
  <si>
    <t>Long term Assets</t>
  </si>
  <si>
    <t>PPE</t>
  </si>
  <si>
    <t>Accuml Depreciation</t>
  </si>
  <si>
    <t>Other assets</t>
  </si>
  <si>
    <t>Total FA</t>
  </si>
  <si>
    <t>Total Assets</t>
  </si>
  <si>
    <t>Liabilities</t>
  </si>
  <si>
    <t>Current Liabilities</t>
  </si>
  <si>
    <t>LTD</t>
  </si>
  <si>
    <t>Total Liabilities</t>
  </si>
  <si>
    <t>SHE</t>
  </si>
  <si>
    <t>Total Liabilities&amp;SHE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</si>
  <si>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</si>
  <si>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</si>
  <si>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</si>
  <si>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</si>
  <si>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</si>
  <si>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</si>
  <si>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</si>
  <si>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</si>
  <si>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</si>
  <si>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2010 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</si>
</sst>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9" formatCode="\20\1\3"/>
    <numFmt numFmtId="171" formatCode="0.0%"/>
    <numFmt numFmtId="172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4" xfId="3" applyFont="1" applyBorder="1"/>
    <xf numFmtId="0" fontId="4" fillId="0" borderId="4" xfId="3" applyFont="1" applyFill="1" applyBorder="1"/>
    <xf numFmtId="0" fontId="4" fillId="0" borderId="9" xfId="3" applyFont="1" applyBorder="1"/>
    <xf numFmtId="172" fontId="4" fillId="0" borderId="0" xfId="3" applyNumberFormat="1" applyFont="1" applyBorder="1"/>
    <xf numFmtId="169" fontId="5" fillId="2" borderId="10" xfId="3" applyNumberFormat="1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0" xfId="3" applyFont="1" applyFill="1" applyBorder="1"/>
    <xf numFmtId="2" fontId="4" fillId="0" borderId="0" xfId="4" applyNumberFormat="1" applyFont="1" applyBorder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72" fontId="4" fillId="0" borderId="0" xfId="3" applyNumberFormat="1" applyFont="1" applyBorder="1" applyAlignment="1">
      <alignment horizontal="right"/>
    </xf>
    <xf numFmtId="2" fontId="4" fillId="0" borderId="0" xfId="3" applyNumberFormat="1" applyFont="1" applyBorder="1" applyAlignment="1">
      <alignment horizontal="right"/>
    </xf>
    <xf numFmtId="2" fontId="4" fillId="0" borderId="5" xfId="3" applyNumberFormat="1" applyFont="1" applyBorder="1" applyAlignment="1">
      <alignment horizontal="right"/>
    </xf>
    <xf numFmtId="171" fontId="4" fillId="0" borderId="0" xfId="4" applyNumberFormat="1" applyFont="1" applyBorder="1" applyAlignment="1">
      <alignment horizontal="right"/>
    </xf>
    <xf numFmtId="171" fontId="4" fillId="0" borderId="8" xfId="3" applyNumberFormat="1" applyFont="1" applyBorder="1" applyAlignment="1">
      <alignment horizontal="right"/>
    </xf>
    <xf numFmtId="171" fontId="4" fillId="0" borderId="5" xfId="3" applyNumberFormat="1" applyFont="1" applyBorder="1" applyAlignment="1">
      <alignment horizontal="right"/>
    </xf>
    <xf numFmtId="172" fontId="4" fillId="0" borderId="0" xfId="4" applyNumberFormat="1" applyFont="1" applyBorder="1" applyAlignment="1">
      <alignment horizontal="right"/>
    </xf>
    <xf numFmtId="171" fontId="4" fillId="0" borderId="6" xfId="4" applyNumberFormat="1" applyFont="1" applyBorder="1" applyAlignment="1">
      <alignment horizontal="right"/>
    </xf>
    <xf numFmtId="171" fontId="4" fillId="0" borderId="7" xfId="3" applyNumberFormat="1" applyFont="1" applyBorder="1" applyAlignment="1">
      <alignment horizontal="right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5" fillId="3" borderId="10" xfId="3" applyFont="1" applyFill="1" applyBorder="1" applyAlignment="1">
      <alignment horizontal="left"/>
    </xf>
    <xf numFmtId="0" fontId="0" fillId="0" borderId="6" xfId="0" applyBorder="1"/>
    <xf numFmtId="0" fontId="2" fillId="0" borderId="0" xfId="0" applyFont="1"/>
    <xf numFmtId="169" fontId="5" fillId="2" borderId="10" xfId="3" quotePrefix="1" applyNumberFormat="1" applyFont="1" applyFill="1" applyBorder="1" applyAlignment="1">
      <alignment horizontal="center"/>
    </xf>
  </cellXfs>
  <cellStyles count="5">
    <cellStyle name="Currency" xfId="1" builtinId="4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"/>
  <sheetViews>
    <sheetView workbookViewId="0">
      <selection activeCell="B17" sqref="B17"/>
    </sheetView>
  </sheetViews>
  <sheetFormatPr defaultRowHeight="15" x14ac:dyDescent="0.25"/>
  <cols>
    <col min="2" max="2" width="17.7109375" bestFit="1" customWidth="1"/>
    <col min="4" max="4" width="12.5703125" bestFit="1" customWidth="1"/>
    <col min="5" max="5" width="17.85546875" bestFit="1" customWidth="1"/>
    <col min="6" max="6" width="11.5703125" bestFit="1" customWidth="1"/>
  </cols>
  <sheetData>
    <row r="4" spans="2:6" x14ac:dyDescent="0.25">
      <c r="B4" t="s">
        <v>0</v>
      </c>
      <c r="C4" t="s">
        <v>5</v>
      </c>
      <c r="E4" t="s">
        <v>7</v>
      </c>
      <c r="F4" t="s">
        <v>8</v>
      </c>
    </row>
    <row r="5" spans="2:6" x14ac:dyDescent="0.25">
      <c r="B5" t="s">
        <v>1</v>
      </c>
      <c r="C5" s="1">
        <v>0.47</v>
      </c>
      <c r="D5" s="2">
        <f>C5*$D$10</f>
        <v>156445.13999999998</v>
      </c>
      <c r="E5" s="2">
        <f>D5*0.5</f>
        <v>78222.569999999992</v>
      </c>
      <c r="F5" s="2">
        <f>D5*0.55</f>
        <v>86044.827000000005</v>
      </c>
    </row>
    <row r="6" spans="2:6" x14ac:dyDescent="0.25">
      <c r="B6" t="s">
        <v>2</v>
      </c>
      <c r="C6" s="1">
        <v>0.3</v>
      </c>
      <c r="D6" s="2">
        <f t="shared" ref="D6:D9" si="0">C6*$D$10</f>
        <v>99858.599999999991</v>
      </c>
      <c r="E6" s="2">
        <f t="shared" ref="E6:E9" si="1">D6*0.5</f>
        <v>49929.299999999996</v>
      </c>
      <c r="F6" s="2">
        <f t="shared" ref="F6:F9" si="2">D6*0.55</f>
        <v>54922.23</v>
      </c>
    </row>
    <row r="7" spans="2:6" x14ac:dyDescent="0.25">
      <c r="B7" t="s">
        <v>3</v>
      </c>
      <c r="C7" s="1">
        <v>0.12</v>
      </c>
      <c r="D7" s="2">
        <f t="shared" si="0"/>
        <v>39943.439999999995</v>
      </c>
      <c r="E7" s="2">
        <f t="shared" si="1"/>
        <v>19971.719999999998</v>
      </c>
      <c r="F7" s="2">
        <f t="shared" si="2"/>
        <v>21968.892</v>
      </c>
    </row>
    <row r="8" spans="2:6" x14ac:dyDescent="0.25">
      <c r="B8" t="s">
        <v>4</v>
      </c>
      <c r="C8" s="1">
        <v>0.06</v>
      </c>
      <c r="D8" s="2">
        <f t="shared" si="0"/>
        <v>19971.719999999998</v>
      </c>
      <c r="E8" s="2">
        <f t="shared" si="1"/>
        <v>9985.8599999999988</v>
      </c>
      <c r="F8" s="2">
        <f t="shared" si="2"/>
        <v>10984.446</v>
      </c>
    </row>
    <row r="9" spans="2:6" x14ac:dyDescent="0.25">
      <c r="B9" t="s">
        <v>6</v>
      </c>
      <c r="C9" s="1">
        <v>0.05</v>
      </c>
      <c r="D9" s="2">
        <f t="shared" si="0"/>
        <v>16643.100000000002</v>
      </c>
      <c r="E9" s="2">
        <f t="shared" si="1"/>
        <v>8321.5500000000011</v>
      </c>
      <c r="F9" s="2">
        <f t="shared" si="2"/>
        <v>9153.7050000000017</v>
      </c>
    </row>
    <row r="10" spans="2:6" x14ac:dyDescent="0.25">
      <c r="C10" s="1">
        <f>SUM(C5:C9)</f>
        <v>1</v>
      </c>
      <c r="D10">
        <v>332862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M3" sqref="M3"/>
    </sheetView>
  </sheetViews>
  <sheetFormatPr defaultRowHeight="15" x14ac:dyDescent="0.25"/>
  <cols>
    <col min="2" max="2" width="22.5703125" bestFit="1" customWidth="1"/>
    <col min="3" max="7" width="13.5703125" customWidth="1"/>
  </cols>
  <sheetData>
    <row r="3" spans="2:11" x14ac:dyDescent="0.25">
      <c r="J3" t="s">
        <v>31</v>
      </c>
      <c r="K3" t="s">
        <v>32</v>
      </c>
    </row>
    <row r="4" spans="2:11" s="3" customFormat="1" ht="60" x14ac:dyDescent="0.25">
      <c r="B4" s="3" t="s">
        <v>0</v>
      </c>
      <c r="C4" s="3" t="s">
        <v>22</v>
      </c>
      <c r="D4" s="3" t="s">
        <v>23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30</v>
      </c>
    </row>
    <row r="5" spans="2:11" x14ac:dyDescent="0.25">
      <c r="B5" t="s">
        <v>9</v>
      </c>
      <c r="C5">
        <v>18.829999999999998</v>
      </c>
      <c r="D5">
        <v>23.81</v>
      </c>
      <c r="E5">
        <f>D5-C5</f>
        <v>4.9800000000000004</v>
      </c>
      <c r="F5" s="1">
        <f>E5/C5</f>
        <v>0.26447158789166231</v>
      </c>
      <c r="G5">
        <f>C5/2</f>
        <v>9.4149999999999991</v>
      </c>
      <c r="H5">
        <f>G5+C5</f>
        <v>28.244999999999997</v>
      </c>
      <c r="I5">
        <f>G5+D5</f>
        <v>33.224999999999994</v>
      </c>
      <c r="J5">
        <f>H5*2</f>
        <v>56.489999999999995</v>
      </c>
      <c r="K5">
        <f>I5*2</f>
        <v>66.449999999999989</v>
      </c>
    </row>
    <row r="6" spans="2:11" x14ac:dyDescent="0.25">
      <c r="B6" t="s">
        <v>10</v>
      </c>
      <c r="C6">
        <v>12.27</v>
      </c>
      <c r="D6">
        <v>15.42</v>
      </c>
      <c r="E6">
        <f t="shared" ref="E6:E18" si="0">D6-C6</f>
        <v>3.1500000000000004</v>
      </c>
      <c r="F6" s="1">
        <f t="shared" ref="F6:F18" si="1">E6/C6</f>
        <v>0.25672371638141811</v>
      </c>
      <c r="G6">
        <f t="shared" ref="G6:G18" si="2">C6/2</f>
        <v>6.1349999999999998</v>
      </c>
      <c r="H6">
        <f t="shared" ref="H6:H18" si="3">G6+C6</f>
        <v>18.405000000000001</v>
      </c>
      <c r="I6">
        <f t="shared" ref="I6:I18" si="4">G6+D6</f>
        <v>21.555</v>
      </c>
      <c r="J6">
        <f t="shared" ref="J6:J18" si="5">H6*2</f>
        <v>36.81</v>
      </c>
      <c r="K6">
        <f t="shared" ref="K6:K18" si="6">I6*2</f>
        <v>43.11</v>
      </c>
    </row>
    <row r="7" spans="2:11" x14ac:dyDescent="0.25">
      <c r="B7" t="s">
        <v>11</v>
      </c>
      <c r="C7">
        <v>20.51</v>
      </c>
      <c r="D7">
        <v>25.06</v>
      </c>
      <c r="E7">
        <f t="shared" si="0"/>
        <v>4.5499999999999972</v>
      </c>
      <c r="F7" s="1">
        <f t="shared" si="1"/>
        <v>0.22184300341296911</v>
      </c>
      <c r="G7">
        <f t="shared" si="2"/>
        <v>10.255000000000001</v>
      </c>
      <c r="H7">
        <f t="shared" si="3"/>
        <v>30.765000000000001</v>
      </c>
      <c r="I7">
        <f t="shared" si="4"/>
        <v>35.314999999999998</v>
      </c>
      <c r="J7">
        <f t="shared" si="5"/>
        <v>61.53</v>
      </c>
      <c r="K7">
        <f t="shared" si="6"/>
        <v>70.63</v>
      </c>
    </row>
    <row r="8" spans="2:11" x14ac:dyDescent="0.25">
      <c r="B8" t="s">
        <v>12</v>
      </c>
      <c r="C8">
        <v>13.52</v>
      </c>
      <c r="D8">
        <v>15.48</v>
      </c>
      <c r="E8">
        <f t="shared" si="0"/>
        <v>1.9600000000000009</v>
      </c>
      <c r="F8" s="1">
        <f t="shared" si="1"/>
        <v>0.14497041420118351</v>
      </c>
      <c r="G8">
        <f t="shared" si="2"/>
        <v>6.76</v>
      </c>
      <c r="H8">
        <f t="shared" si="3"/>
        <v>20.28</v>
      </c>
      <c r="I8">
        <f t="shared" si="4"/>
        <v>22.240000000000002</v>
      </c>
      <c r="J8">
        <f t="shared" si="5"/>
        <v>40.56</v>
      </c>
      <c r="K8">
        <f t="shared" si="6"/>
        <v>44.480000000000004</v>
      </c>
    </row>
    <row r="9" spans="2:11" x14ac:dyDescent="0.25">
      <c r="B9" t="s">
        <v>13</v>
      </c>
      <c r="C9">
        <v>13.29</v>
      </c>
      <c r="D9">
        <v>16.29</v>
      </c>
      <c r="E9">
        <f t="shared" si="0"/>
        <v>3</v>
      </c>
      <c r="F9" s="1">
        <f t="shared" si="1"/>
        <v>0.22573363431151244</v>
      </c>
      <c r="G9">
        <f t="shared" si="2"/>
        <v>6.6449999999999996</v>
      </c>
      <c r="H9">
        <f t="shared" si="3"/>
        <v>19.934999999999999</v>
      </c>
      <c r="I9">
        <f t="shared" si="4"/>
        <v>22.934999999999999</v>
      </c>
      <c r="J9">
        <f t="shared" si="5"/>
        <v>39.869999999999997</v>
      </c>
      <c r="K9">
        <f t="shared" si="6"/>
        <v>45.87</v>
      </c>
    </row>
    <row r="10" spans="2:11" x14ac:dyDescent="0.25">
      <c r="B10" t="s">
        <v>14</v>
      </c>
      <c r="C10">
        <v>12.36</v>
      </c>
      <c r="D10">
        <v>14.11</v>
      </c>
      <c r="E10">
        <f t="shared" si="0"/>
        <v>1.75</v>
      </c>
      <c r="F10" s="1">
        <f t="shared" si="1"/>
        <v>0.14158576051779936</v>
      </c>
      <c r="G10">
        <f t="shared" si="2"/>
        <v>6.18</v>
      </c>
      <c r="H10">
        <f t="shared" si="3"/>
        <v>18.54</v>
      </c>
      <c r="I10">
        <f t="shared" si="4"/>
        <v>20.29</v>
      </c>
      <c r="J10">
        <f t="shared" si="5"/>
        <v>37.08</v>
      </c>
      <c r="K10">
        <f t="shared" si="6"/>
        <v>40.58</v>
      </c>
    </row>
    <row r="11" spans="2:11" x14ac:dyDescent="0.25">
      <c r="B11" t="s">
        <v>15</v>
      </c>
      <c r="C11">
        <v>13.75</v>
      </c>
      <c r="D11">
        <v>15.86</v>
      </c>
      <c r="E11">
        <f t="shared" si="0"/>
        <v>2.1099999999999994</v>
      </c>
      <c r="F11" s="1">
        <f t="shared" si="1"/>
        <v>0.15345454545454543</v>
      </c>
      <c r="G11">
        <f t="shared" si="2"/>
        <v>6.875</v>
      </c>
      <c r="H11">
        <f t="shared" si="3"/>
        <v>20.625</v>
      </c>
      <c r="I11">
        <f t="shared" si="4"/>
        <v>22.734999999999999</v>
      </c>
      <c r="J11">
        <f t="shared" si="5"/>
        <v>41.25</v>
      </c>
      <c r="K11">
        <f t="shared" si="6"/>
        <v>45.47</v>
      </c>
    </row>
    <row r="12" spans="2:11" x14ac:dyDescent="0.25">
      <c r="B12" t="s">
        <v>24</v>
      </c>
      <c r="C12">
        <v>20.05</v>
      </c>
      <c r="D12">
        <v>23.73</v>
      </c>
      <c r="E12">
        <f t="shared" si="0"/>
        <v>3.6799999999999997</v>
      </c>
      <c r="F12" s="1">
        <f t="shared" si="1"/>
        <v>0.18354114713216957</v>
      </c>
      <c r="G12">
        <f t="shared" si="2"/>
        <v>10.025</v>
      </c>
      <c r="H12">
        <f t="shared" si="3"/>
        <v>30.075000000000003</v>
      </c>
      <c r="I12">
        <f t="shared" si="4"/>
        <v>33.755000000000003</v>
      </c>
      <c r="J12">
        <f t="shared" si="5"/>
        <v>60.150000000000006</v>
      </c>
      <c r="K12">
        <f t="shared" si="6"/>
        <v>67.510000000000005</v>
      </c>
    </row>
    <row r="13" spans="2:11" x14ac:dyDescent="0.25">
      <c r="B13" t="s">
        <v>16</v>
      </c>
      <c r="C13">
        <v>20.46</v>
      </c>
      <c r="D13">
        <v>24.63</v>
      </c>
      <c r="E13">
        <f t="shared" si="0"/>
        <v>4.1699999999999982</v>
      </c>
      <c r="F13" s="1">
        <f t="shared" si="1"/>
        <v>0.20381231671554242</v>
      </c>
      <c r="G13">
        <f t="shared" si="2"/>
        <v>10.23</v>
      </c>
      <c r="H13">
        <f t="shared" si="3"/>
        <v>30.69</v>
      </c>
      <c r="I13">
        <f t="shared" si="4"/>
        <v>34.86</v>
      </c>
      <c r="J13">
        <f t="shared" si="5"/>
        <v>61.38</v>
      </c>
      <c r="K13">
        <f t="shared" si="6"/>
        <v>69.72</v>
      </c>
    </row>
    <row r="14" spans="2:11" x14ac:dyDescent="0.25">
      <c r="B14" t="s">
        <v>17</v>
      </c>
      <c r="C14">
        <v>12.39</v>
      </c>
      <c r="D14">
        <v>14.67</v>
      </c>
      <c r="E14">
        <f t="shared" si="0"/>
        <v>2.2799999999999994</v>
      </c>
      <c r="F14" s="1">
        <f t="shared" si="1"/>
        <v>0.18401937046004838</v>
      </c>
      <c r="G14">
        <f t="shared" si="2"/>
        <v>6.1950000000000003</v>
      </c>
      <c r="H14">
        <f t="shared" si="3"/>
        <v>18.585000000000001</v>
      </c>
      <c r="I14">
        <f t="shared" si="4"/>
        <v>20.865000000000002</v>
      </c>
      <c r="J14">
        <f t="shared" si="5"/>
        <v>37.17</v>
      </c>
      <c r="K14">
        <f t="shared" si="6"/>
        <v>41.730000000000004</v>
      </c>
    </row>
    <row r="15" spans="2:11" x14ac:dyDescent="0.25">
      <c r="B15" t="s">
        <v>18</v>
      </c>
      <c r="C15">
        <v>12.7</v>
      </c>
      <c r="D15">
        <v>16.79</v>
      </c>
      <c r="E15">
        <f t="shared" si="0"/>
        <v>4.09</v>
      </c>
      <c r="F15" s="1">
        <f t="shared" si="1"/>
        <v>0.32204724409448821</v>
      </c>
      <c r="G15">
        <f t="shared" si="2"/>
        <v>6.35</v>
      </c>
      <c r="H15">
        <f t="shared" si="3"/>
        <v>19.049999999999997</v>
      </c>
      <c r="I15">
        <f t="shared" si="4"/>
        <v>23.14</v>
      </c>
      <c r="J15">
        <f t="shared" si="5"/>
        <v>38.099999999999994</v>
      </c>
      <c r="K15">
        <f t="shared" si="6"/>
        <v>46.28</v>
      </c>
    </row>
    <row r="16" spans="2:11" x14ac:dyDescent="0.25">
      <c r="B16" t="s">
        <v>19</v>
      </c>
      <c r="C16">
        <v>12.67</v>
      </c>
      <c r="D16">
        <v>15.59</v>
      </c>
      <c r="E16">
        <f t="shared" si="0"/>
        <v>2.92</v>
      </c>
      <c r="F16" s="1">
        <f t="shared" si="1"/>
        <v>0.23046566692975531</v>
      </c>
      <c r="G16">
        <f t="shared" si="2"/>
        <v>6.335</v>
      </c>
      <c r="H16">
        <f t="shared" si="3"/>
        <v>19.004999999999999</v>
      </c>
      <c r="I16">
        <f t="shared" si="4"/>
        <v>21.925000000000001</v>
      </c>
      <c r="J16">
        <f t="shared" si="5"/>
        <v>38.01</v>
      </c>
      <c r="K16">
        <f t="shared" si="6"/>
        <v>43.85</v>
      </c>
    </row>
    <row r="17" spans="2:11" x14ac:dyDescent="0.25">
      <c r="B17" t="s">
        <v>20</v>
      </c>
      <c r="C17">
        <v>17.86</v>
      </c>
      <c r="D17">
        <v>23.23</v>
      </c>
      <c r="E17">
        <f t="shared" si="0"/>
        <v>5.370000000000001</v>
      </c>
      <c r="F17" s="1">
        <f t="shared" si="1"/>
        <v>0.3006718924972005</v>
      </c>
      <c r="G17">
        <f t="shared" si="2"/>
        <v>8.93</v>
      </c>
      <c r="H17">
        <f t="shared" si="3"/>
        <v>26.79</v>
      </c>
      <c r="I17">
        <f t="shared" si="4"/>
        <v>32.159999999999997</v>
      </c>
      <c r="J17">
        <f t="shared" si="5"/>
        <v>53.58</v>
      </c>
      <c r="K17">
        <f t="shared" si="6"/>
        <v>64.319999999999993</v>
      </c>
    </row>
    <row r="18" spans="2:11" x14ac:dyDescent="0.25">
      <c r="B18" t="s">
        <v>21</v>
      </c>
      <c r="C18">
        <v>15.4</v>
      </c>
      <c r="D18">
        <v>19.690000000000001</v>
      </c>
      <c r="E18">
        <f t="shared" si="0"/>
        <v>4.2900000000000009</v>
      </c>
      <c r="F18" s="1">
        <f t="shared" si="1"/>
        <v>0.27857142857142864</v>
      </c>
      <c r="G18">
        <f t="shared" si="2"/>
        <v>7.7</v>
      </c>
      <c r="H18">
        <f t="shared" si="3"/>
        <v>23.1</v>
      </c>
      <c r="I18">
        <f t="shared" si="4"/>
        <v>27.39</v>
      </c>
      <c r="J18">
        <f t="shared" si="5"/>
        <v>46.2</v>
      </c>
      <c r="K18">
        <f t="shared" si="6"/>
        <v>54.78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7"/>
  <sheetViews>
    <sheetView workbookViewId="0">
      <selection activeCell="E5" sqref="E5:E7"/>
    </sheetView>
  </sheetViews>
  <sheetFormatPr defaultRowHeight="15" x14ac:dyDescent="0.25"/>
  <cols>
    <col min="3" max="3" width="18.28515625" bestFit="1" customWidth="1"/>
    <col min="5" max="5" width="11.7109375" customWidth="1"/>
    <col min="6" max="6" width="13.42578125" bestFit="1" customWidth="1"/>
  </cols>
  <sheetData>
    <row r="4" spans="3:6" x14ac:dyDescent="0.25">
      <c r="C4" t="s">
        <v>33</v>
      </c>
      <c r="D4" t="s">
        <v>5</v>
      </c>
      <c r="E4" t="s">
        <v>37</v>
      </c>
      <c r="F4" t="s">
        <v>38</v>
      </c>
    </row>
    <row r="5" spans="3:6" x14ac:dyDescent="0.25">
      <c r="C5" t="s">
        <v>34</v>
      </c>
      <c r="D5">
        <v>0.44</v>
      </c>
      <c r="E5">
        <v>145</v>
      </c>
      <c r="F5">
        <v>0.45</v>
      </c>
    </row>
    <row r="6" spans="3:6" x14ac:dyDescent="0.25">
      <c r="C6" t="s">
        <v>35</v>
      </c>
      <c r="D6">
        <v>0.33</v>
      </c>
      <c r="E6">
        <v>100</v>
      </c>
      <c r="F6">
        <v>0.65</v>
      </c>
    </row>
    <row r="7" spans="3:6" x14ac:dyDescent="0.25">
      <c r="C7" t="s">
        <v>36</v>
      </c>
      <c r="D7">
        <v>0.23</v>
      </c>
      <c r="E7">
        <v>75</v>
      </c>
      <c r="F7">
        <v>0.68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8"/>
  <sheetViews>
    <sheetView tabSelected="1" workbookViewId="0">
      <selection activeCell="K17" sqref="K17"/>
    </sheetView>
  </sheetViews>
  <sheetFormatPr defaultRowHeight="15" x14ac:dyDescent="0.25"/>
  <cols>
    <col min="2" max="2" width="25.85546875" bestFit="1" customWidth="1"/>
    <col min="15" max="15" width="4" customWidth="1"/>
    <col min="16" max="16" width="15.5703125" customWidth="1"/>
    <col min="19" max="19" width="19.42578125" bestFit="1" customWidth="1"/>
  </cols>
  <sheetData>
    <row r="3" spans="2:20" x14ac:dyDescent="0.25">
      <c r="O3" t="s">
        <v>94</v>
      </c>
    </row>
    <row r="4" spans="2:20" x14ac:dyDescent="0.25">
      <c r="B4" s="10" t="s">
        <v>39</v>
      </c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29" t="s">
        <v>90</v>
      </c>
      <c r="I4" s="8" t="s">
        <v>91</v>
      </c>
      <c r="J4" s="8" t="s">
        <v>92</v>
      </c>
      <c r="K4" s="8" t="s">
        <v>93</v>
      </c>
      <c r="L4" s="9" t="s">
        <v>40</v>
      </c>
      <c r="M4" s="9" t="s">
        <v>41</v>
      </c>
    </row>
    <row r="5" spans="2:20" x14ac:dyDescent="0.25">
      <c r="B5" s="23" t="s">
        <v>42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2:20" x14ac:dyDescent="0.25">
      <c r="B6" s="4" t="s">
        <v>43</v>
      </c>
      <c r="C6" s="15"/>
      <c r="D6" s="15"/>
      <c r="E6" s="15"/>
      <c r="F6" s="15"/>
      <c r="G6" s="15"/>
      <c r="H6" s="15"/>
      <c r="I6" s="15"/>
      <c r="J6" s="15"/>
      <c r="K6" s="15">
        <f>Q13/T8</f>
        <v>3.2744562551103842</v>
      </c>
      <c r="L6" s="15"/>
      <c r="M6" s="12"/>
      <c r="O6" s="28" t="s">
        <v>66</v>
      </c>
      <c r="S6" s="28" t="s">
        <v>79</v>
      </c>
    </row>
    <row r="7" spans="2:20" x14ac:dyDescent="0.25">
      <c r="B7" s="4" t="s">
        <v>44</v>
      </c>
      <c r="C7" s="15"/>
      <c r="D7" s="15"/>
      <c r="E7" s="15"/>
      <c r="F7" s="15"/>
      <c r="G7" s="15"/>
      <c r="H7" s="15"/>
      <c r="I7" s="15"/>
      <c r="J7" s="15"/>
      <c r="K7" s="15">
        <f>(Q13-Q11)/T8</f>
        <v>2.5085200327064596</v>
      </c>
      <c r="L7" s="15"/>
      <c r="M7" s="16"/>
    </row>
    <row r="8" spans="2:20" x14ac:dyDescent="0.25">
      <c r="B8" s="26" t="s">
        <v>45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O8" s="28" t="s">
        <v>72</v>
      </c>
      <c r="S8" t="s">
        <v>80</v>
      </c>
      <c r="T8">
        <v>61150</v>
      </c>
    </row>
    <row r="9" spans="2:20" x14ac:dyDescent="0.25">
      <c r="B9" s="4" t="s">
        <v>46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2"/>
      <c r="P9" t="s">
        <v>67</v>
      </c>
      <c r="Q9">
        <v>96118</v>
      </c>
    </row>
    <row r="10" spans="2:20" x14ac:dyDescent="0.25">
      <c r="B10" s="4" t="s">
        <v>47</v>
      </c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6"/>
      <c r="P10" t="s">
        <v>68</v>
      </c>
      <c r="Q10">
        <v>28925</v>
      </c>
      <c r="S10" t="s">
        <v>81</v>
      </c>
      <c r="T10">
        <v>4716</v>
      </c>
    </row>
    <row r="11" spans="2:20" x14ac:dyDescent="0.25">
      <c r="B11" s="5" t="s">
        <v>48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6"/>
      <c r="P11" t="s">
        <v>69</v>
      </c>
      <c r="Q11">
        <v>46837</v>
      </c>
    </row>
    <row r="12" spans="2:20" x14ac:dyDescent="0.25">
      <c r="B12" s="4" t="s">
        <v>49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6"/>
      <c r="O12" s="27"/>
      <c r="P12" s="27" t="s">
        <v>70</v>
      </c>
      <c r="Q12" s="27">
        <v>28353</v>
      </c>
      <c r="S12" t="s">
        <v>82</v>
      </c>
      <c r="T12">
        <f>T8+T10</f>
        <v>65866</v>
      </c>
    </row>
    <row r="13" spans="2:20" x14ac:dyDescent="0.25">
      <c r="B13" s="4" t="s">
        <v>50</v>
      </c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3"/>
      <c r="O13" t="s">
        <v>71</v>
      </c>
      <c r="Q13">
        <f>SUM(Q9:Q12)</f>
        <v>200233</v>
      </c>
    </row>
    <row r="14" spans="2:20" x14ac:dyDescent="0.25">
      <c r="B14" s="26" t="s">
        <v>51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2:20" x14ac:dyDescent="0.25">
      <c r="B15" s="4" t="s">
        <v>52</v>
      </c>
      <c r="C15" s="17"/>
      <c r="D15" s="17"/>
      <c r="E15" s="17"/>
      <c r="F15" s="17"/>
      <c r="G15" s="17"/>
      <c r="H15" s="17"/>
      <c r="I15" s="17"/>
      <c r="J15" s="17"/>
      <c r="K15" s="17">
        <f>T12/Q22</f>
        <v>0.25991563179473826</v>
      </c>
      <c r="L15" s="17"/>
      <c r="M15" s="18"/>
      <c r="O15" s="28" t="s">
        <v>73</v>
      </c>
      <c r="S15" t="s">
        <v>83</v>
      </c>
      <c r="T15">
        <v>187547</v>
      </c>
    </row>
    <row r="16" spans="2:20" x14ac:dyDescent="0.25">
      <c r="B16" s="4" t="s">
        <v>53</v>
      </c>
      <c r="C16" s="17"/>
      <c r="D16" s="17"/>
      <c r="E16" s="17"/>
      <c r="F16" s="17"/>
      <c r="G16" s="17"/>
      <c r="H16" s="17"/>
      <c r="I16" s="17"/>
      <c r="J16" s="17"/>
      <c r="K16" s="17">
        <f>T10/T12</f>
        <v>7.1599914978896548E-2</v>
      </c>
      <c r="L16" s="17"/>
      <c r="M16" s="19"/>
      <c r="P16" t="s">
        <v>74</v>
      </c>
      <c r="Q16">
        <v>116403</v>
      </c>
    </row>
    <row r="17" spans="2:20" x14ac:dyDescent="0.25">
      <c r="B17" s="5" t="s">
        <v>54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9"/>
      <c r="O17" s="27"/>
      <c r="P17" s="27" t="s">
        <v>75</v>
      </c>
      <c r="Q17" s="27">
        <f>116403-49660</f>
        <v>66743</v>
      </c>
    </row>
    <row r="18" spans="2:20" x14ac:dyDescent="0.25">
      <c r="B18" s="5" t="s">
        <v>55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9"/>
      <c r="O18" t="s">
        <v>77</v>
      </c>
      <c r="Q18">
        <f>Q16-Q17</f>
        <v>49660</v>
      </c>
    </row>
    <row r="19" spans="2:20" x14ac:dyDescent="0.25">
      <c r="B19" s="5" t="s">
        <v>56</v>
      </c>
      <c r="C19" s="20"/>
      <c r="D19" s="20"/>
      <c r="E19" s="20"/>
      <c r="F19" s="20"/>
      <c r="G19" s="20"/>
      <c r="H19" s="20"/>
      <c r="I19" s="20"/>
      <c r="J19" s="20"/>
      <c r="K19" s="20"/>
      <c r="L19" s="11"/>
      <c r="M19" s="13"/>
    </row>
    <row r="20" spans="2:20" x14ac:dyDescent="0.25">
      <c r="B20" s="26" t="s">
        <v>57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8" t="s">
        <v>76</v>
      </c>
      <c r="Q20">
        <v>3520</v>
      </c>
    </row>
    <row r="21" spans="2:20" x14ac:dyDescent="0.25">
      <c r="B21" s="4" t="s">
        <v>58</v>
      </c>
      <c r="C21" s="14"/>
      <c r="D21" s="14"/>
      <c r="E21" s="14"/>
      <c r="F21" s="14"/>
      <c r="G21" s="14"/>
      <c r="H21" s="14"/>
      <c r="I21" s="14"/>
      <c r="J21" s="14"/>
      <c r="K21" s="7"/>
      <c r="L21" s="11"/>
      <c r="M21" s="12"/>
    </row>
    <row r="22" spans="2:20" x14ac:dyDescent="0.25">
      <c r="B22" s="4" t="s">
        <v>59</v>
      </c>
      <c r="C22" s="14"/>
      <c r="D22" s="14"/>
      <c r="E22" s="14"/>
      <c r="F22" s="14"/>
      <c r="G22" s="14"/>
      <c r="H22" s="14"/>
      <c r="I22" s="14"/>
      <c r="J22" s="14"/>
      <c r="K22" s="7"/>
      <c r="L22" s="11"/>
      <c r="M22" s="13"/>
      <c r="O22" s="28" t="s">
        <v>78</v>
      </c>
      <c r="P22" s="28"/>
      <c r="Q22" s="28">
        <f>Q20+Q18+Q13</f>
        <v>253413</v>
      </c>
      <c r="S22" t="s">
        <v>84</v>
      </c>
      <c r="T22">
        <f>T12+T15</f>
        <v>253413</v>
      </c>
    </row>
    <row r="23" spans="2:20" x14ac:dyDescent="0.25">
      <c r="B23" s="26" t="s">
        <v>60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2:20" x14ac:dyDescent="0.25">
      <c r="B24" s="4" t="s">
        <v>61</v>
      </c>
      <c r="C24" s="17">
        <v>0.2626867514507964</v>
      </c>
      <c r="D24" s="17"/>
      <c r="E24" s="17"/>
      <c r="F24" s="17"/>
      <c r="G24" s="17"/>
      <c r="H24" s="17">
        <v>0.2869587677279985</v>
      </c>
      <c r="I24" s="17">
        <v>0.27536665668961391</v>
      </c>
      <c r="J24" s="17">
        <v>0.28569259962049337</v>
      </c>
      <c r="K24" s="17">
        <v>0.26823702745436251</v>
      </c>
      <c r="L24" s="17">
        <v>0.2764320945881566</v>
      </c>
      <c r="M24" s="18">
        <v>0.27578836058865291</v>
      </c>
    </row>
    <row r="25" spans="2:20" x14ac:dyDescent="0.25">
      <c r="B25" s="4" t="s">
        <v>62</v>
      </c>
      <c r="C25" s="17">
        <v>1.781084084454871E-2</v>
      </c>
      <c r="D25" s="17"/>
      <c r="E25" s="17"/>
      <c r="F25" s="17"/>
      <c r="G25" s="17"/>
      <c r="H25" s="17">
        <v>9.3054381515919979E-2</v>
      </c>
      <c r="I25" s="17">
        <v>0.11894309754231933</v>
      </c>
      <c r="J25" s="17">
        <v>0.13014041745730551</v>
      </c>
      <c r="K25" s="17">
        <v>0.10112117291936179</v>
      </c>
      <c r="L25" s="17">
        <v>0.11673489597299554</v>
      </c>
      <c r="M25" s="19">
        <v>9.2213982055891069E-2</v>
      </c>
    </row>
    <row r="26" spans="2:20" x14ac:dyDescent="0.25">
      <c r="B26" s="4" t="s">
        <v>63</v>
      </c>
      <c r="C26" s="17">
        <v>2.7626867514507963E-2</v>
      </c>
      <c r="D26" s="17"/>
      <c r="E26" s="17"/>
      <c r="F26" s="17"/>
      <c r="G26" s="17"/>
      <c r="H26" s="17">
        <v>6.3398140321217239E-2</v>
      </c>
      <c r="I26" s="17">
        <v>8.1944860154976887E-2</v>
      </c>
      <c r="J26" s="17">
        <v>8.6239089184060716E-2</v>
      </c>
      <c r="K26" s="17">
        <v>6.8078913324708931E-2</v>
      </c>
      <c r="L26" s="17">
        <v>7.8754287554582178E-2</v>
      </c>
      <c r="M26" s="19">
        <v>6.5457574099894347E-2</v>
      </c>
    </row>
    <row r="27" spans="2:20" x14ac:dyDescent="0.25">
      <c r="B27" s="5" t="s">
        <v>64</v>
      </c>
      <c r="C27" s="17">
        <v>1.4907225423898197E-2</v>
      </c>
      <c r="D27" s="17"/>
      <c r="E27" s="17"/>
      <c r="F27" s="17"/>
      <c r="G27" s="17"/>
      <c r="H27" s="17">
        <v>4.2174320524835988E-2</v>
      </c>
      <c r="I27" s="17">
        <v>6.0676204782191143E-2</v>
      </c>
      <c r="J27" s="17">
        <v>6.3852984151961334E-2</v>
      </c>
      <c r="K27" s="17">
        <v>4.46310780248775E-2</v>
      </c>
      <c r="L27" s="17">
        <v>5.638675565300999E-2</v>
      </c>
      <c r="M27" s="19">
        <v>4.5248362581552834E-2</v>
      </c>
    </row>
    <row r="28" spans="2:20" x14ac:dyDescent="0.25">
      <c r="B28" s="6" t="s">
        <v>65</v>
      </c>
      <c r="C28" s="21">
        <v>0.10240274599542334</v>
      </c>
      <c r="D28" s="21"/>
      <c r="E28" s="21"/>
      <c r="F28" s="21"/>
      <c r="G28" s="21"/>
      <c r="H28" s="21">
        <v>0.24944567627494457</v>
      </c>
      <c r="I28" s="21">
        <v>0.38251959947217262</v>
      </c>
      <c r="J28" s="21">
        <v>0.32403604836869726</v>
      </c>
      <c r="K28" s="21">
        <v>0.1820671760126856</v>
      </c>
      <c r="L28" s="21">
        <v>0.29620760795118517</v>
      </c>
      <c r="M28" s="22">
        <v>0.24809424922478468</v>
      </c>
    </row>
  </sheetData>
  <mergeCells count="5">
    <mergeCell ref="B5:M5"/>
    <mergeCell ref="B8:M8"/>
    <mergeCell ref="B14:M14"/>
    <mergeCell ref="B20:M20"/>
    <mergeCell ref="B23:M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:H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organic cotton</vt:lpstr>
      <vt:lpstr>sales</vt:lpstr>
      <vt:lpstr>ratios</vt:lpstr>
      <vt:lpstr>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2015-05-22T20:49:56Z</dcterms:created>
  <dcterms:modified xsi:type="dcterms:W3CDTF">2015-05-25T20:48:45Z</dcterms:modified>
</cp:coreProperties>
</file>