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eben\Google Drive\_FINA695V - VC&amp;PE\"/>
    </mc:Choice>
  </mc:AlternateContent>
  <bookViews>
    <workbookView xWindow="0" yWindow="0" windowWidth="28800" windowHeight="11385" activeTab="3"/>
  </bookViews>
  <sheets>
    <sheet name="PnL" sheetId="1" r:id="rId1"/>
    <sheet name="Consolidation" sheetId="2" r:id="rId2"/>
    <sheet name="Acquisition" sheetId="4" r:id="rId3"/>
    <sheet name="Sheet2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6" l="1"/>
  <c r="E32" i="6"/>
  <c r="D32" i="6"/>
  <c r="F29" i="6"/>
  <c r="E29" i="6"/>
  <c r="D29" i="6"/>
  <c r="E34" i="6"/>
  <c r="F34" i="6"/>
  <c r="D34" i="6"/>
  <c r="F26" i="6"/>
  <c r="E26" i="6"/>
  <c r="D26" i="6"/>
  <c r="F23" i="6"/>
  <c r="E23" i="6"/>
  <c r="D23" i="6"/>
  <c r="F22" i="6"/>
  <c r="E22" i="6"/>
  <c r="D22" i="6"/>
  <c r="F13" i="6"/>
  <c r="F12" i="6"/>
  <c r="F11" i="6"/>
  <c r="F7" i="6"/>
  <c r="F6" i="6"/>
  <c r="J19" i="4"/>
  <c r="H23" i="4"/>
  <c r="H18" i="4"/>
  <c r="G15" i="4"/>
  <c r="G21" i="4" s="1"/>
  <c r="G27" i="4" s="1"/>
  <c r="H14" i="4"/>
  <c r="H20" i="4" s="1"/>
  <c r="H26" i="4" s="1"/>
  <c r="G14" i="4"/>
  <c r="G20" i="4" s="1"/>
  <c r="G26" i="4" s="1"/>
  <c r="J13" i="4"/>
  <c r="J15" i="4" s="1"/>
  <c r="I13" i="4"/>
  <c r="I19" i="4" s="1"/>
  <c r="I25" i="4" s="1"/>
  <c r="H13" i="4"/>
  <c r="H19" i="4" s="1"/>
  <c r="G13" i="4"/>
  <c r="G19" i="4" s="1"/>
  <c r="G25" i="4" s="1"/>
  <c r="I12" i="4"/>
  <c r="I18" i="4" s="1"/>
  <c r="I24" i="4" s="1"/>
  <c r="G12" i="4"/>
  <c r="G18" i="4" s="1"/>
  <c r="G24" i="4" s="1"/>
  <c r="J9" i="4"/>
  <c r="H9" i="4"/>
  <c r="H4" i="4"/>
  <c r="J27" i="4" l="1"/>
  <c r="H27" i="4"/>
  <c r="H21" i="4"/>
  <c r="J21" i="4"/>
  <c r="H15" i="4"/>
  <c r="C23" i="4"/>
  <c r="M4" i="4" l="1"/>
  <c r="C20" i="4"/>
  <c r="C26" i="4" s="1"/>
  <c r="C14" i="4"/>
  <c r="M27" i="4"/>
  <c r="L27" i="4"/>
  <c r="M26" i="4"/>
  <c r="L26" i="4"/>
  <c r="O25" i="4"/>
  <c r="N25" i="4"/>
  <c r="M25" i="4"/>
  <c r="L25" i="4"/>
  <c r="O24" i="4"/>
  <c r="O27" i="4" s="1"/>
  <c r="N24" i="4"/>
  <c r="M24" i="4"/>
  <c r="L24" i="4"/>
  <c r="M21" i="4"/>
  <c r="L21" i="4"/>
  <c r="M20" i="4"/>
  <c r="L20" i="4"/>
  <c r="O19" i="4"/>
  <c r="N19" i="4"/>
  <c r="M19" i="4"/>
  <c r="L19" i="4"/>
  <c r="O18" i="4"/>
  <c r="O21" i="4" s="1"/>
  <c r="N18" i="4"/>
  <c r="M18" i="4"/>
  <c r="L18" i="4"/>
  <c r="O15" i="4"/>
  <c r="M15" i="4"/>
  <c r="M14" i="4"/>
  <c r="O13" i="4"/>
  <c r="N13" i="4"/>
  <c r="M13" i="4"/>
  <c r="O12" i="4"/>
  <c r="N12" i="4"/>
  <c r="M12" i="4"/>
  <c r="L15" i="4"/>
  <c r="L14" i="4"/>
  <c r="L13" i="4"/>
  <c r="L12" i="4"/>
  <c r="O9" i="4"/>
  <c r="M9" i="4"/>
  <c r="C4" i="4"/>
  <c r="E18" i="4"/>
  <c r="E24" i="4" s="1"/>
  <c r="C12" i="4"/>
  <c r="E9" i="4"/>
  <c r="C9" i="4"/>
  <c r="E13" i="4"/>
  <c r="E15" i="4" s="1"/>
  <c r="D13" i="4"/>
  <c r="D19" i="4" s="1"/>
  <c r="D25" i="4" s="1"/>
  <c r="C13" i="4"/>
  <c r="C19" i="4" s="1"/>
  <c r="B13" i="4"/>
  <c r="B19" i="4" s="1"/>
  <c r="B25" i="4" s="1"/>
  <c r="D12" i="4"/>
  <c r="D18" i="4" s="1"/>
  <c r="D24" i="4" s="1"/>
  <c r="B12" i="4"/>
  <c r="B18" i="4" s="1"/>
  <c r="B24" i="4" s="1"/>
  <c r="M10" i="2"/>
  <c r="L10" i="2"/>
  <c r="K10" i="2"/>
  <c r="J10" i="2"/>
  <c r="I10" i="2"/>
  <c r="H10" i="2"/>
  <c r="G10" i="2"/>
  <c r="F10" i="2"/>
  <c r="E10" i="2"/>
  <c r="M9" i="2"/>
  <c r="M8" i="2"/>
  <c r="M7" i="2"/>
  <c r="M6" i="2"/>
  <c r="J9" i="2"/>
  <c r="J8" i="2"/>
  <c r="J7" i="2"/>
  <c r="J6" i="2"/>
  <c r="G9" i="2"/>
  <c r="G8" i="2"/>
  <c r="G7" i="2"/>
  <c r="G6" i="2"/>
  <c r="L7" i="2"/>
  <c r="L8" i="2"/>
  <c r="L9" i="2"/>
  <c r="L6" i="2"/>
  <c r="I9" i="2"/>
  <c r="I8" i="2"/>
  <c r="I7" i="2"/>
  <c r="I6" i="2"/>
  <c r="F9" i="2"/>
  <c r="F8" i="2"/>
  <c r="F7" i="2"/>
  <c r="F6" i="2"/>
  <c r="D9" i="2"/>
  <c r="D8" i="2"/>
  <c r="D7" i="2"/>
  <c r="D6" i="2"/>
  <c r="C18" i="4" l="1"/>
  <c r="C24" i="4" s="1"/>
  <c r="E19" i="4"/>
  <c r="E25" i="4" s="1"/>
  <c r="C15" i="4"/>
  <c r="E21" i="4" l="1"/>
  <c r="C21" i="4"/>
  <c r="E27" i="4"/>
  <c r="C25" i="4" s="1"/>
  <c r="C27" i="4" s="1"/>
</calcChain>
</file>

<file path=xl/sharedStrings.xml><?xml version="1.0" encoding="utf-8"?>
<sst xmlns="http://schemas.openxmlformats.org/spreadsheetml/2006/main" count="98" uniqueCount="58">
  <si>
    <t>Revenues (Gross - net sales)</t>
  </si>
  <si>
    <t>Less COGS</t>
  </si>
  <si>
    <t>Gross Profits</t>
  </si>
  <si>
    <t>Less</t>
  </si>
  <si>
    <t>SG&amp;A</t>
  </si>
  <si>
    <t>Overheads</t>
  </si>
  <si>
    <t>EBITDA</t>
  </si>
  <si>
    <t>Less Adjustments</t>
  </si>
  <si>
    <t>Growth</t>
  </si>
  <si>
    <t>Margins</t>
  </si>
  <si>
    <t>Net Income Adjusted</t>
  </si>
  <si>
    <t>Capex</t>
  </si>
  <si>
    <t>Namme</t>
  </si>
  <si>
    <t>Ownership</t>
  </si>
  <si>
    <t>Sales</t>
  </si>
  <si>
    <t>EBTDA</t>
  </si>
  <si>
    <t>NI</t>
  </si>
  <si>
    <t>C1</t>
  </si>
  <si>
    <t>C2</t>
  </si>
  <si>
    <t>C3</t>
  </si>
  <si>
    <t>C4</t>
  </si>
  <si>
    <t>To consolidated</t>
  </si>
  <si>
    <t>To Minority</t>
  </si>
  <si>
    <t>Control</t>
  </si>
  <si>
    <t>TOTAL</t>
  </si>
  <si>
    <t>Cash</t>
  </si>
  <si>
    <t>Debt</t>
  </si>
  <si>
    <t>Equity</t>
  </si>
  <si>
    <t>GW</t>
  </si>
  <si>
    <t>Pay debt</t>
  </si>
  <si>
    <t>Ingest purchase</t>
  </si>
  <si>
    <t>EV</t>
  </si>
  <si>
    <t>FA</t>
  </si>
  <si>
    <t>Pay out:</t>
  </si>
  <si>
    <t>Correction</t>
  </si>
  <si>
    <t>Test</t>
  </si>
  <si>
    <t>Blank</t>
  </si>
  <si>
    <t>capex</t>
  </si>
  <si>
    <t>pay debt</t>
  </si>
  <si>
    <t>ingest investment</t>
  </si>
  <si>
    <t>pay</t>
  </si>
  <si>
    <t>COGS</t>
  </si>
  <si>
    <t>Day of sale</t>
  </si>
  <si>
    <t>Day of COGS</t>
  </si>
  <si>
    <t>AR</t>
  </si>
  <si>
    <t>AP</t>
  </si>
  <si>
    <t>INV</t>
  </si>
  <si>
    <t>AR asDOS</t>
  </si>
  <si>
    <t>Pprofits</t>
  </si>
  <si>
    <t>AR DOS</t>
  </si>
  <si>
    <t xml:space="preserve">AP </t>
  </si>
  <si>
    <t>AP DOC</t>
  </si>
  <si>
    <t>INV DOC</t>
  </si>
  <si>
    <t>WC</t>
  </si>
  <si>
    <t>FCF</t>
  </si>
  <si>
    <t>less dWC</t>
  </si>
  <si>
    <t>tax</t>
  </si>
  <si>
    <t>plus dep tax shield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</si>
</sst>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2" borderId="0" xfId="0" applyFont="1" applyFill="1"/>
    <xf numFmtId="0" fontId="0" fillId="2" borderId="0" xfId="0" applyFill="1" applyBorder="1"/>
    <xf numFmtId="0" fontId="0" fillId="2" borderId="1" xfId="0" applyFill="1" applyBorder="1"/>
    <xf numFmtId="9" fontId="0" fillId="0" borderId="0" xfId="1" applyFont="1"/>
    <xf numFmtId="1" fontId="0" fillId="0" borderId="0" xfId="1" applyNumberFormat="1" applyFont="1"/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9" fontId="2" fillId="0" borderId="10" xfId="1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165" fontId="0" fillId="0" borderId="0" xfId="2" applyNumberFormat="1" applyFont="1"/>
    <xf numFmtId="44" fontId="0" fillId="0" borderId="0" xfId="0" applyNumberFormat="1"/>
    <xf numFmtId="1" fontId="0" fillId="0" borderId="0" xfId="0" applyNumberFormat="1"/>
    <xf numFmtId="2" fontId="0" fillId="0" borderId="0" xfId="2" applyNumberFormat="1" applyFont="1"/>
    <xf numFmtId="1" fontId="0" fillId="0" borderId="0" xfId="2" applyNumberFormat="1" applyFont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6"/>
  <sheetViews>
    <sheetView workbookViewId="0">
      <selection activeCell="C13" sqref="C13:H16"/>
    </sheetView>
  </sheetViews>
  <sheetFormatPr defaultRowHeight="15" x14ac:dyDescent="0.25"/>
  <cols>
    <col min="3" max="3" width="4.7109375" customWidth="1"/>
    <col min="4" max="4" width="24.42578125" customWidth="1"/>
    <col min="5" max="5" width="9.140625" style="2"/>
  </cols>
  <sheetData>
    <row r="4" spans="2:5" x14ac:dyDescent="0.25">
      <c r="B4" s="3"/>
      <c r="C4" s="3"/>
      <c r="D4" s="3"/>
      <c r="E4" s="4"/>
    </row>
    <row r="5" spans="2:5" x14ac:dyDescent="0.25">
      <c r="B5" s="3"/>
      <c r="C5" s="5" t="s">
        <v>0</v>
      </c>
      <c r="D5" s="5"/>
      <c r="E5" s="4" t="s">
        <v>8</v>
      </c>
    </row>
    <row r="6" spans="2:5" x14ac:dyDescent="0.25">
      <c r="B6" s="3"/>
      <c r="C6" s="6"/>
      <c r="D6" s="6" t="s">
        <v>1</v>
      </c>
      <c r="E6" s="4"/>
    </row>
    <row r="7" spans="2:5" x14ac:dyDescent="0.25">
      <c r="B7" s="3"/>
      <c r="C7" s="3" t="s">
        <v>2</v>
      </c>
      <c r="D7" s="3"/>
      <c r="E7" s="4" t="s">
        <v>9</v>
      </c>
    </row>
    <row r="8" spans="2:5" x14ac:dyDescent="0.25">
      <c r="B8" s="3"/>
      <c r="C8" s="3"/>
      <c r="D8" s="3"/>
      <c r="E8" s="4"/>
    </row>
    <row r="9" spans="2:5" x14ac:dyDescent="0.25">
      <c r="B9" s="3"/>
      <c r="C9" s="3" t="s">
        <v>3</v>
      </c>
      <c r="D9" s="3"/>
      <c r="E9" s="4"/>
    </row>
    <row r="10" spans="2:5" x14ac:dyDescent="0.25">
      <c r="B10" s="3"/>
      <c r="C10" s="3"/>
      <c r="D10" s="3" t="s">
        <v>4</v>
      </c>
      <c r="E10" s="4"/>
    </row>
    <row r="11" spans="2:5" x14ac:dyDescent="0.25">
      <c r="B11" s="3"/>
      <c r="C11" s="6"/>
      <c r="D11" s="6" t="s">
        <v>5</v>
      </c>
      <c r="E11" s="4"/>
    </row>
    <row r="12" spans="2:5" x14ac:dyDescent="0.25">
      <c r="B12" s="3"/>
      <c r="C12" s="3" t="s">
        <v>6</v>
      </c>
      <c r="D12" s="3"/>
      <c r="E12" s="4" t="s">
        <v>9</v>
      </c>
    </row>
    <row r="13" spans="2:5" x14ac:dyDescent="0.25">
      <c r="B13" s="3"/>
      <c r="C13" s="3" t="s">
        <v>7</v>
      </c>
      <c r="D13" s="3"/>
      <c r="E13" s="4"/>
    </row>
    <row r="14" spans="2:5" x14ac:dyDescent="0.25">
      <c r="B14" s="3"/>
      <c r="C14" s="3" t="s">
        <v>10</v>
      </c>
      <c r="D14" s="3"/>
      <c r="E14" s="4"/>
    </row>
    <row r="15" spans="2:5" x14ac:dyDescent="0.25">
      <c r="B15" s="3"/>
      <c r="C15" s="3" t="s">
        <v>11</v>
      </c>
      <c r="D15" s="3"/>
      <c r="E15" s="4"/>
    </row>
    <row r="16" spans="2:5" x14ac:dyDescent="0.25">
      <c r="B16" s="3"/>
      <c r="C16" s="3"/>
      <c r="D16" s="3"/>
      <c r="E16" s="4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10"/>
  <sheetViews>
    <sheetView workbookViewId="0">
      <selection activeCell="C10" sqref="C10"/>
    </sheetView>
  </sheetViews>
  <sheetFormatPr defaultRowHeight="15" x14ac:dyDescent="0.25"/>
  <cols>
    <col min="3" max="3" width="10.7109375" style="7" bestFit="1" customWidth="1"/>
    <col min="4" max="4" width="10.7109375" style="7" customWidth="1"/>
    <col min="6" max="7" width="12.140625" customWidth="1"/>
    <col min="9" max="10" width="12.140625" customWidth="1"/>
    <col min="12" max="13" width="12.140625" customWidth="1"/>
  </cols>
  <sheetData>
    <row r="4" spans="2:13" ht="15.75" thickBot="1" x14ac:dyDescent="0.3"/>
    <row r="5" spans="2:13" ht="45" x14ac:dyDescent="0.25">
      <c r="B5" t="s">
        <v>12</v>
      </c>
      <c r="C5" s="7" t="s">
        <v>13</v>
      </c>
      <c r="D5" s="7" t="s">
        <v>23</v>
      </c>
      <c r="E5" s="9" t="s">
        <v>14</v>
      </c>
      <c r="F5" s="10" t="s">
        <v>21</v>
      </c>
      <c r="G5" s="11" t="s">
        <v>22</v>
      </c>
      <c r="H5" s="9" t="s">
        <v>15</v>
      </c>
      <c r="I5" s="10" t="s">
        <v>21</v>
      </c>
      <c r="J5" s="11" t="s">
        <v>22</v>
      </c>
      <c r="K5" s="9" t="s">
        <v>16</v>
      </c>
      <c r="L5" s="10" t="s">
        <v>21</v>
      </c>
      <c r="M5" s="11" t="s">
        <v>22</v>
      </c>
    </row>
    <row r="6" spans="2:13" x14ac:dyDescent="0.25">
      <c r="B6" t="s">
        <v>17</v>
      </c>
      <c r="C6" s="7">
        <v>1</v>
      </c>
      <c r="D6" s="8">
        <f>IF(C6&gt;50%,1,0)</f>
        <v>1</v>
      </c>
      <c r="E6" s="12">
        <v>1000</v>
      </c>
      <c r="F6" s="1">
        <f>IF($D6,E6,0)</f>
        <v>1000</v>
      </c>
      <c r="G6" s="13">
        <f>E6-F6</f>
        <v>0</v>
      </c>
      <c r="H6" s="12">
        <v>100</v>
      </c>
      <c r="I6" s="1">
        <f>IF($D6,H6,0)</f>
        <v>100</v>
      </c>
      <c r="J6" s="13">
        <f>H6-I6</f>
        <v>0</v>
      </c>
      <c r="K6" s="12">
        <v>10</v>
      </c>
      <c r="L6" s="1">
        <f>K6*C6</f>
        <v>10</v>
      </c>
      <c r="M6" s="13">
        <f>K6-L6</f>
        <v>0</v>
      </c>
    </row>
    <row r="7" spans="2:13" x14ac:dyDescent="0.25">
      <c r="B7" t="s">
        <v>18</v>
      </c>
      <c r="C7" s="7">
        <v>0.6</v>
      </c>
      <c r="D7" s="8">
        <f>IF(C7&gt;50%,1,0)</f>
        <v>1</v>
      </c>
      <c r="E7" s="12">
        <v>100</v>
      </c>
      <c r="F7" s="1">
        <f>IF($D7,E7,0)</f>
        <v>100</v>
      </c>
      <c r="G7" s="13">
        <f>E7-F7</f>
        <v>0</v>
      </c>
      <c r="H7" s="12">
        <v>10</v>
      </c>
      <c r="I7" s="1">
        <f>IF($D7,H7,0)</f>
        <v>10</v>
      </c>
      <c r="J7" s="13">
        <f>H7-I7</f>
        <v>0</v>
      </c>
      <c r="K7" s="12">
        <v>10</v>
      </c>
      <c r="L7" s="1">
        <f t="shared" ref="L7:L9" si="0">K7*C7</f>
        <v>6</v>
      </c>
      <c r="M7" s="13">
        <f>K7-L7</f>
        <v>4</v>
      </c>
    </row>
    <row r="8" spans="2:13" x14ac:dyDescent="0.25">
      <c r="B8" t="s">
        <v>19</v>
      </c>
      <c r="C8" s="7">
        <v>0.3</v>
      </c>
      <c r="D8" s="8">
        <f>IF(C8&gt;50%,1,0)</f>
        <v>0</v>
      </c>
      <c r="E8" s="12">
        <v>10</v>
      </c>
      <c r="F8" s="1">
        <f>IF($D8,E8,0)</f>
        <v>0</v>
      </c>
      <c r="G8" s="13">
        <f>E8-F8</f>
        <v>10</v>
      </c>
      <c r="H8" s="12">
        <v>1</v>
      </c>
      <c r="I8" s="1">
        <f>IF($D8,H8,0)</f>
        <v>0</v>
      </c>
      <c r="J8" s="13">
        <f>H8-I8</f>
        <v>1</v>
      </c>
      <c r="K8" s="12">
        <v>1</v>
      </c>
      <c r="L8" s="1">
        <f t="shared" si="0"/>
        <v>0.3</v>
      </c>
      <c r="M8" s="13">
        <f>K8-L8</f>
        <v>0.7</v>
      </c>
    </row>
    <row r="9" spans="2:13" ht="15.75" thickBot="1" x14ac:dyDescent="0.3">
      <c r="B9" t="s">
        <v>20</v>
      </c>
      <c r="C9" s="7">
        <v>0.1</v>
      </c>
      <c r="D9" s="8">
        <f>IF(C9&gt;50%,1,0)</f>
        <v>0</v>
      </c>
      <c r="E9" s="12">
        <v>200</v>
      </c>
      <c r="F9" s="1">
        <f>IF($D9,E9,0)</f>
        <v>0</v>
      </c>
      <c r="G9" s="13">
        <f>E9-F9</f>
        <v>200</v>
      </c>
      <c r="H9" s="12">
        <v>20</v>
      </c>
      <c r="I9" s="1">
        <f>IF($D9,H9,0)</f>
        <v>0</v>
      </c>
      <c r="J9" s="13">
        <f>H9-I9</f>
        <v>20</v>
      </c>
      <c r="K9" s="12">
        <v>2</v>
      </c>
      <c r="L9" s="1">
        <f t="shared" si="0"/>
        <v>0.2</v>
      </c>
      <c r="M9" s="13">
        <f>K9-L9</f>
        <v>1.8</v>
      </c>
    </row>
    <row r="10" spans="2:13" ht="15.75" thickBot="1" x14ac:dyDescent="0.3">
      <c r="D10" s="17" t="s">
        <v>24</v>
      </c>
      <c r="E10" s="18">
        <f t="shared" ref="E10:J10" si="1">SUM(E6:E9)</f>
        <v>1310</v>
      </c>
      <c r="F10" s="19">
        <f t="shared" si="1"/>
        <v>1100</v>
      </c>
      <c r="G10" s="20">
        <f t="shared" si="1"/>
        <v>210</v>
      </c>
      <c r="H10" s="18">
        <f t="shared" si="1"/>
        <v>131</v>
      </c>
      <c r="I10" s="19">
        <f t="shared" si="1"/>
        <v>110</v>
      </c>
      <c r="J10" s="20">
        <f t="shared" si="1"/>
        <v>21</v>
      </c>
      <c r="K10" s="18">
        <f t="shared" ref="K10:M10" si="2">SUM(K6:K9)</f>
        <v>23</v>
      </c>
      <c r="L10" s="19">
        <f t="shared" si="2"/>
        <v>16.5</v>
      </c>
      <c r="M10" s="20">
        <f t="shared" si="2"/>
        <v>6.5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7"/>
  <sheetViews>
    <sheetView topLeftCell="A10" workbookViewId="0">
      <selection activeCell="H26" sqref="H26"/>
    </sheetView>
  </sheetViews>
  <sheetFormatPr defaultRowHeight="15" x14ac:dyDescent="0.25"/>
  <cols>
    <col min="1" max="1" width="4.7109375" customWidth="1"/>
    <col min="3" max="3" width="6" customWidth="1"/>
    <col min="5" max="5" width="6" customWidth="1"/>
    <col min="8" max="8" width="6" customWidth="1"/>
    <col min="10" max="10" width="6" customWidth="1"/>
    <col min="13" max="13" width="6" customWidth="1"/>
    <col min="15" max="15" width="6" customWidth="1"/>
  </cols>
  <sheetData>
    <row r="1" spans="2:17" s="21" customFormat="1" ht="15.75" thickBot="1" x14ac:dyDescent="0.3">
      <c r="B1" s="21" t="s">
        <v>34</v>
      </c>
      <c r="G1" s="21" t="s">
        <v>35</v>
      </c>
      <c r="L1" s="21" t="s">
        <v>36</v>
      </c>
    </row>
    <row r="2" spans="2:17" x14ac:dyDescent="0.25">
      <c r="B2" s="9" t="s">
        <v>31</v>
      </c>
      <c r="C2" s="22">
        <v>350</v>
      </c>
      <c r="D2" s="22"/>
      <c r="E2" s="23"/>
      <c r="G2" s="9" t="s">
        <v>31</v>
      </c>
      <c r="H2" s="22">
        <v>450</v>
      </c>
      <c r="I2" s="22"/>
      <c r="J2" s="23"/>
      <c r="L2" s="9" t="s">
        <v>31</v>
      </c>
      <c r="M2" s="22">
        <v>450</v>
      </c>
      <c r="N2" s="22"/>
      <c r="O2" s="23"/>
    </row>
    <row r="3" spans="2:17" x14ac:dyDescent="0.25">
      <c r="B3" s="12" t="s">
        <v>26</v>
      </c>
      <c r="C3" s="1">
        <v>200</v>
      </c>
      <c r="D3" s="1"/>
      <c r="E3" s="13"/>
      <c r="G3" s="12" t="s">
        <v>26</v>
      </c>
      <c r="H3" s="1">
        <v>120</v>
      </c>
      <c r="I3" s="1"/>
      <c r="J3" s="13"/>
      <c r="L3" s="12" t="s">
        <v>26</v>
      </c>
      <c r="M3" s="1">
        <v>120</v>
      </c>
      <c r="N3" s="1"/>
      <c r="O3" s="13"/>
    </row>
    <row r="4" spans="2:17" x14ac:dyDescent="0.25">
      <c r="B4" s="12" t="s">
        <v>27</v>
      </c>
      <c r="C4" s="1">
        <f>C2-C3</f>
        <v>150</v>
      </c>
      <c r="D4" s="1"/>
      <c r="E4" s="13"/>
      <c r="G4" s="12" t="s">
        <v>27</v>
      </c>
      <c r="H4" s="1">
        <f>H2-H3</f>
        <v>330</v>
      </c>
      <c r="I4" s="1"/>
      <c r="J4" s="13"/>
      <c r="L4" s="12" t="s">
        <v>27</v>
      </c>
      <c r="M4" s="1">
        <f>M2-M3</f>
        <v>330</v>
      </c>
      <c r="N4" s="1"/>
      <c r="O4" s="13"/>
    </row>
    <row r="5" spans="2:17" x14ac:dyDescent="0.25">
      <c r="B5" s="12"/>
      <c r="C5" s="1"/>
      <c r="D5" s="1"/>
      <c r="E5" s="13"/>
      <c r="G5" s="12"/>
      <c r="H5" s="1"/>
      <c r="I5" s="1"/>
      <c r="J5" s="13"/>
      <c r="L5" s="12"/>
      <c r="M5" s="1"/>
      <c r="N5" s="1"/>
      <c r="O5" s="13"/>
    </row>
    <row r="6" spans="2:17" x14ac:dyDescent="0.25">
      <c r="B6" s="12" t="s">
        <v>25</v>
      </c>
      <c r="C6" s="1">
        <v>100</v>
      </c>
      <c r="D6" s="1" t="s">
        <v>26</v>
      </c>
      <c r="E6" s="13">
        <v>120</v>
      </c>
      <c r="G6" s="12" t="s">
        <v>25</v>
      </c>
      <c r="H6" s="1">
        <v>80</v>
      </c>
      <c r="I6" s="1" t="s">
        <v>26</v>
      </c>
      <c r="J6" s="13">
        <v>100</v>
      </c>
      <c r="L6" s="12" t="s">
        <v>25</v>
      </c>
      <c r="M6" s="1">
        <v>50</v>
      </c>
      <c r="N6" s="1" t="s">
        <v>26</v>
      </c>
      <c r="O6" s="13">
        <v>100</v>
      </c>
    </row>
    <row r="7" spans="2:17" x14ac:dyDescent="0.25">
      <c r="B7" s="12" t="s">
        <v>28</v>
      </c>
      <c r="C7" s="1">
        <v>0</v>
      </c>
      <c r="D7" s="1" t="s">
        <v>27</v>
      </c>
      <c r="E7" s="13">
        <v>80</v>
      </c>
      <c r="G7" s="12" t="s">
        <v>28</v>
      </c>
      <c r="H7" s="1">
        <v>0</v>
      </c>
      <c r="I7" s="1" t="s">
        <v>27</v>
      </c>
      <c r="J7" s="13">
        <v>180</v>
      </c>
      <c r="L7" s="12" t="s">
        <v>28</v>
      </c>
      <c r="M7" s="1">
        <v>10</v>
      </c>
      <c r="N7" s="1" t="s">
        <v>27</v>
      </c>
      <c r="O7" s="13">
        <v>160</v>
      </c>
    </row>
    <row r="8" spans="2:17" x14ac:dyDescent="0.25">
      <c r="B8" s="12" t="s">
        <v>32</v>
      </c>
      <c r="C8" s="1">
        <v>100</v>
      </c>
      <c r="D8" s="1"/>
      <c r="E8" s="13"/>
      <c r="G8" s="12" t="s">
        <v>32</v>
      </c>
      <c r="H8" s="1">
        <v>200</v>
      </c>
      <c r="I8" s="1"/>
      <c r="J8" s="13"/>
      <c r="L8" s="12" t="s">
        <v>32</v>
      </c>
      <c r="M8" s="1">
        <v>200</v>
      </c>
      <c r="N8" s="1"/>
      <c r="O8" s="13"/>
    </row>
    <row r="9" spans="2:17" x14ac:dyDescent="0.25">
      <c r="B9" s="12" t="s">
        <v>24</v>
      </c>
      <c r="C9" s="1">
        <f>SUM(C6:C8)</f>
        <v>200</v>
      </c>
      <c r="D9" s="1"/>
      <c r="E9" s="13">
        <f>SUM(E6:E8)</f>
        <v>200</v>
      </c>
      <c r="G9" s="12" t="s">
        <v>24</v>
      </c>
      <c r="H9" s="1">
        <f>SUM(H6:H8)</f>
        <v>280</v>
      </c>
      <c r="I9" s="1"/>
      <c r="J9" s="13">
        <f>SUM(J6:J8)</f>
        <v>280</v>
      </c>
      <c r="L9" s="12" t="s">
        <v>24</v>
      </c>
      <c r="M9" s="1">
        <f>SUM(M6:M8)</f>
        <v>260</v>
      </c>
      <c r="N9" s="1"/>
      <c r="O9" s="13">
        <f>SUM(O6:O8)</f>
        <v>260</v>
      </c>
    </row>
    <row r="10" spans="2:17" x14ac:dyDescent="0.25">
      <c r="B10" s="12"/>
      <c r="C10" s="1"/>
      <c r="D10" s="1"/>
      <c r="E10" s="13"/>
      <c r="G10" s="12"/>
      <c r="H10" s="1"/>
      <c r="I10" s="1"/>
      <c r="J10" s="13"/>
      <c r="L10" s="12"/>
      <c r="M10" s="1"/>
      <c r="N10" s="1"/>
      <c r="O10" s="13"/>
    </row>
    <row r="11" spans="2:17" x14ac:dyDescent="0.25">
      <c r="B11" s="24" t="s">
        <v>29</v>
      </c>
      <c r="C11" s="1"/>
      <c r="D11" s="1"/>
      <c r="E11" s="13"/>
      <c r="G11" s="24" t="s">
        <v>38</v>
      </c>
      <c r="H11" s="1"/>
      <c r="I11" s="1"/>
      <c r="J11" s="13"/>
      <c r="L11" s="24"/>
      <c r="M11" s="1"/>
      <c r="N11" s="1"/>
      <c r="O11" s="13"/>
      <c r="Q11" s="21"/>
    </row>
    <row r="12" spans="2:17" x14ac:dyDescent="0.25">
      <c r="B12" s="12" t="str">
        <f>B6</f>
        <v>Cash</v>
      </c>
      <c r="C12" s="1">
        <f>C6-E6</f>
        <v>-20</v>
      </c>
      <c r="D12" s="1" t="str">
        <f t="shared" ref="D12" si="0">D6</f>
        <v>Debt</v>
      </c>
      <c r="E12" s="13">
        <v>0</v>
      </c>
      <c r="G12" s="12" t="str">
        <f>G6</f>
        <v>Cash</v>
      </c>
      <c r="H12" s="1">
        <v>-20</v>
      </c>
      <c r="I12" s="1" t="str">
        <f t="shared" ref="H12:J12" si="1">I6</f>
        <v>Debt</v>
      </c>
      <c r="J12" s="13">
        <v>0</v>
      </c>
      <c r="L12" s="12" t="str">
        <f>L6</f>
        <v>Cash</v>
      </c>
      <c r="M12" s="1">
        <f t="shared" ref="M12:O12" si="2">M6</f>
        <v>50</v>
      </c>
      <c r="N12" s="1" t="str">
        <f t="shared" si="2"/>
        <v>Debt</v>
      </c>
      <c r="O12" s="13">
        <f t="shared" si="2"/>
        <v>100</v>
      </c>
    </row>
    <row r="13" spans="2:17" x14ac:dyDescent="0.25">
      <c r="B13" s="12" t="str">
        <f>B7</f>
        <v>GW</v>
      </c>
      <c r="C13" s="1">
        <f>C7</f>
        <v>0</v>
      </c>
      <c r="D13" s="1" t="str">
        <f t="shared" ref="D13:E13" si="3">D7</f>
        <v>Equity</v>
      </c>
      <c r="E13" s="13">
        <f t="shared" si="3"/>
        <v>80</v>
      </c>
      <c r="G13" s="12" t="str">
        <f t="shared" ref="G13:J13" si="4">G7</f>
        <v>GW</v>
      </c>
      <c r="H13" s="1">
        <f t="shared" si="4"/>
        <v>0</v>
      </c>
      <c r="I13" s="1" t="str">
        <f t="shared" si="4"/>
        <v>Equity</v>
      </c>
      <c r="J13" s="13">
        <f t="shared" si="4"/>
        <v>180</v>
      </c>
      <c r="L13" s="12" t="str">
        <f t="shared" ref="L13:O15" si="5">L7</f>
        <v>GW</v>
      </c>
      <c r="M13" s="1">
        <f t="shared" si="5"/>
        <v>10</v>
      </c>
      <c r="N13" s="1" t="str">
        <f t="shared" si="5"/>
        <v>Equity</v>
      </c>
      <c r="O13" s="13">
        <f t="shared" si="5"/>
        <v>160</v>
      </c>
    </row>
    <row r="14" spans="2:17" x14ac:dyDescent="0.25">
      <c r="B14" s="12" t="s">
        <v>32</v>
      </c>
      <c r="C14" s="1">
        <f>C8</f>
        <v>100</v>
      </c>
      <c r="D14" s="1"/>
      <c r="E14" s="13"/>
      <c r="G14" s="12" t="str">
        <f t="shared" ref="G14:J14" si="6">G8</f>
        <v>FA</v>
      </c>
      <c r="H14" s="1">
        <f t="shared" si="6"/>
        <v>200</v>
      </c>
      <c r="I14" s="1"/>
      <c r="J14" s="13"/>
      <c r="L14" s="12" t="str">
        <f t="shared" si="5"/>
        <v>FA</v>
      </c>
      <c r="M14" s="1">
        <f t="shared" si="5"/>
        <v>200</v>
      </c>
      <c r="N14" s="1"/>
      <c r="O14" s="13"/>
    </row>
    <row r="15" spans="2:17" x14ac:dyDescent="0.25">
      <c r="B15" s="12" t="s">
        <v>24</v>
      </c>
      <c r="C15" s="1">
        <f>SUM(C12:C14)</f>
        <v>80</v>
      </c>
      <c r="D15" s="1"/>
      <c r="E15" s="13">
        <f>SUM(E12:E14)</f>
        <v>80</v>
      </c>
      <c r="G15" s="12" t="str">
        <f t="shared" ref="G15:J15" si="7">G9</f>
        <v>TOTAL</v>
      </c>
      <c r="H15" s="1">
        <f>SUM(H12:H14)</f>
        <v>180</v>
      </c>
      <c r="I15" s="1"/>
      <c r="J15" s="13">
        <f>SUM(J12:J14)</f>
        <v>180</v>
      </c>
      <c r="L15" s="12" t="str">
        <f t="shared" si="5"/>
        <v>TOTAL</v>
      </c>
      <c r="M15" s="1">
        <f>SUM(M12:M14)</f>
        <v>260</v>
      </c>
      <c r="N15" s="1"/>
      <c r="O15" s="13">
        <f>SUM(O12:O14)</f>
        <v>260</v>
      </c>
    </row>
    <row r="16" spans="2:17" x14ac:dyDescent="0.25">
      <c r="B16" s="12"/>
      <c r="C16" s="1"/>
      <c r="D16" s="1"/>
      <c r="E16" s="13"/>
      <c r="G16" s="12"/>
      <c r="H16" s="1"/>
      <c r="I16" s="1"/>
      <c r="J16" s="13"/>
      <c r="L16" s="12"/>
      <c r="M16" s="1"/>
      <c r="N16" s="1"/>
      <c r="O16" s="13"/>
    </row>
    <row r="17" spans="2:17" x14ac:dyDescent="0.25">
      <c r="B17" s="24" t="s">
        <v>30</v>
      </c>
      <c r="C17" s="1"/>
      <c r="D17" s="1"/>
      <c r="E17" s="13"/>
      <c r="G17" s="24" t="s">
        <v>39</v>
      </c>
      <c r="H17" s="1"/>
      <c r="I17" s="1"/>
      <c r="J17" s="13"/>
      <c r="L17" s="24"/>
      <c r="M17" s="1"/>
      <c r="N17" s="1"/>
      <c r="O17" s="13"/>
      <c r="Q17" s="21"/>
    </row>
    <row r="18" spans="2:17" x14ac:dyDescent="0.25">
      <c r="B18" s="12" t="str">
        <f>B12</f>
        <v>Cash</v>
      </c>
      <c r="C18" s="1">
        <f>C12+C3+C4</f>
        <v>330</v>
      </c>
      <c r="D18" s="1" t="str">
        <f t="shared" ref="D18" si="8">D12</f>
        <v>Debt</v>
      </c>
      <c r="E18" s="13">
        <f>C3</f>
        <v>200</v>
      </c>
      <c r="G18" s="12" t="str">
        <f>G12</f>
        <v>Cash</v>
      </c>
      <c r="H18" s="1">
        <f>H12+H2</f>
        <v>430</v>
      </c>
      <c r="I18" s="1" t="str">
        <f t="shared" ref="H18:J18" si="9">I12</f>
        <v>Debt</v>
      </c>
      <c r="J18" s="13">
        <v>120</v>
      </c>
      <c r="L18" s="12" t="str">
        <f>L12</f>
        <v>Cash</v>
      </c>
      <c r="M18" s="1">
        <f t="shared" ref="M18:O18" si="10">M12</f>
        <v>50</v>
      </c>
      <c r="N18" s="1" t="str">
        <f t="shared" si="10"/>
        <v>Debt</v>
      </c>
      <c r="O18" s="13">
        <f t="shared" si="10"/>
        <v>100</v>
      </c>
    </row>
    <row r="19" spans="2:17" x14ac:dyDescent="0.25">
      <c r="B19" s="12" t="str">
        <f>B13</f>
        <v>GW</v>
      </c>
      <c r="C19" s="1">
        <f>C13</f>
        <v>0</v>
      </c>
      <c r="D19" s="1" t="str">
        <f t="shared" ref="D19" si="11">D13</f>
        <v>Equity</v>
      </c>
      <c r="E19" s="13">
        <f>E13+C4</f>
        <v>230</v>
      </c>
      <c r="G19" s="12" t="str">
        <f t="shared" ref="G19:J19" si="12">G13</f>
        <v>GW</v>
      </c>
      <c r="H19" s="1">
        <f t="shared" si="12"/>
        <v>0</v>
      </c>
      <c r="I19" s="1" t="str">
        <f t="shared" si="12"/>
        <v>Equity</v>
      </c>
      <c r="J19" s="13">
        <f>J13+H4</f>
        <v>510</v>
      </c>
      <c r="L19" s="12" t="str">
        <f t="shared" ref="L19:O19" si="13">L13</f>
        <v>GW</v>
      </c>
      <c r="M19" s="1">
        <f t="shared" si="13"/>
        <v>10</v>
      </c>
      <c r="N19" s="1" t="str">
        <f t="shared" si="13"/>
        <v>Equity</v>
      </c>
      <c r="O19" s="13">
        <f t="shared" si="13"/>
        <v>160</v>
      </c>
    </row>
    <row r="20" spans="2:17" x14ac:dyDescent="0.25">
      <c r="B20" s="12" t="s">
        <v>32</v>
      </c>
      <c r="C20" s="1">
        <f>C8</f>
        <v>100</v>
      </c>
      <c r="D20" s="1"/>
      <c r="E20" s="13"/>
      <c r="G20" s="12" t="str">
        <f t="shared" ref="G20:H21" si="14">G14</f>
        <v>FA</v>
      </c>
      <c r="H20" s="1">
        <f t="shared" si="14"/>
        <v>200</v>
      </c>
      <c r="I20" s="1"/>
      <c r="J20" s="13"/>
      <c r="L20" s="12" t="str">
        <f t="shared" ref="L20:M20" si="15">L14</f>
        <v>FA</v>
      </c>
      <c r="M20" s="1">
        <f t="shared" si="15"/>
        <v>200</v>
      </c>
      <c r="N20" s="1"/>
      <c r="O20" s="13"/>
    </row>
    <row r="21" spans="2:17" x14ac:dyDescent="0.25">
      <c r="B21" s="12" t="s">
        <v>24</v>
      </c>
      <c r="C21" s="1">
        <f>SUM(C18:C20)</f>
        <v>430</v>
      </c>
      <c r="D21" s="1"/>
      <c r="E21" s="13">
        <f>SUM(E18:E20)</f>
        <v>430</v>
      </c>
      <c r="G21" s="12" t="str">
        <f t="shared" si="14"/>
        <v>TOTAL</v>
      </c>
      <c r="H21" s="1">
        <f>SUM(H18:H20)</f>
        <v>630</v>
      </c>
      <c r="I21" s="1"/>
      <c r="J21" s="13">
        <f>SUM(J18:J20)</f>
        <v>630</v>
      </c>
      <c r="L21" s="12" t="str">
        <f t="shared" ref="L21" si="16">L15</f>
        <v>TOTAL</v>
      </c>
      <c r="M21" s="1">
        <f>SUM(M18:M20)</f>
        <v>260</v>
      </c>
      <c r="N21" s="1"/>
      <c r="O21" s="13">
        <f>SUM(O18:O20)</f>
        <v>260</v>
      </c>
    </row>
    <row r="22" spans="2:17" x14ac:dyDescent="0.25">
      <c r="B22" s="12"/>
      <c r="C22" s="1"/>
      <c r="D22" s="1"/>
      <c r="E22" s="13"/>
      <c r="G22" s="12"/>
      <c r="H22" s="1"/>
      <c r="I22" s="1"/>
      <c r="J22" s="13"/>
      <c r="L22" s="12"/>
      <c r="M22" s="1"/>
      <c r="N22" s="1"/>
      <c r="O22" s="13"/>
    </row>
    <row r="23" spans="2:17" x14ac:dyDescent="0.25">
      <c r="B23" s="24" t="s">
        <v>33</v>
      </c>
      <c r="C23" s="1">
        <f>C2+(C6-E6)</f>
        <v>330</v>
      </c>
      <c r="D23" s="1"/>
      <c r="E23" s="13"/>
      <c r="G23" s="24" t="s">
        <v>40</v>
      </c>
      <c r="H23" s="1">
        <f>H2+H6-J6</f>
        <v>430</v>
      </c>
      <c r="I23" s="1"/>
      <c r="J23" s="13"/>
      <c r="L23" s="24"/>
      <c r="M23" s="1"/>
      <c r="N23" s="1"/>
      <c r="O23" s="13"/>
      <c r="Q23" s="21"/>
    </row>
    <row r="24" spans="2:17" x14ac:dyDescent="0.25">
      <c r="B24" s="12" t="str">
        <f>B18</f>
        <v>Cash</v>
      </c>
      <c r="C24" s="1">
        <f>C18-C23</f>
        <v>0</v>
      </c>
      <c r="D24" s="1" t="str">
        <f t="shared" ref="D24:E24" si="17">D18</f>
        <v>Debt</v>
      </c>
      <c r="E24" s="13">
        <f t="shared" si="17"/>
        <v>200</v>
      </c>
      <c r="G24" s="12" t="str">
        <f>G18</f>
        <v>Cash</v>
      </c>
      <c r="H24" s="1">
        <v>0</v>
      </c>
      <c r="I24" s="1" t="str">
        <f t="shared" ref="H24:J24" si="18">I18</f>
        <v>Debt</v>
      </c>
      <c r="J24" s="13">
        <v>120</v>
      </c>
      <c r="L24" s="12" t="str">
        <f>L18</f>
        <v>Cash</v>
      </c>
      <c r="M24" s="1">
        <f t="shared" ref="M24:O24" si="19">M18</f>
        <v>50</v>
      </c>
      <c r="N24" s="1" t="str">
        <f t="shared" si="19"/>
        <v>Debt</v>
      </c>
      <c r="O24" s="13">
        <f t="shared" si="19"/>
        <v>100</v>
      </c>
    </row>
    <row r="25" spans="2:17" x14ac:dyDescent="0.25">
      <c r="B25" s="12" t="str">
        <f>B19</f>
        <v>GW</v>
      </c>
      <c r="C25" s="1">
        <f>E27-C26</f>
        <v>250</v>
      </c>
      <c r="D25" s="1" t="str">
        <f t="shared" ref="D25" si="20">D19</f>
        <v>Equity</v>
      </c>
      <c r="E25" s="13">
        <f>E19-E13</f>
        <v>150</v>
      </c>
      <c r="G25" s="12" t="str">
        <f t="shared" ref="G25:J25" si="21">G19</f>
        <v>GW</v>
      </c>
      <c r="H25" s="1">
        <v>250</v>
      </c>
      <c r="I25" s="1" t="str">
        <f t="shared" si="21"/>
        <v>Equity</v>
      </c>
      <c r="J25" s="13">
        <v>330</v>
      </c>
      <c r="L25" s="12" t="str">
        <f t="shared" ref="L25:O25" si="22">L19</f>
        <v>GW</v>
      </c>
      <c r="M25" s="1">
        <f t="shared" si="22"/>
        <v>10</v>
      </c>
      <c r="N25" s="1" t="str">
        <f t="shared" si="22"/>
        <v>Equity</v>
      </c>
      <c r="O25" s="13">
        <f t="shared" si="22"/>
        <v>160</v>
      </c>
    </row>
    <row r="26" spans="2:17" x14ac:dyDescent="0.25">
      <c r="B26" s="12" t="s">
        <v>32</v>
      </c>
      <c r="C26" s="1">
        <f>C20</f>
        <v>100</v>
      </c>
      <c r="D26" s="1"/>
      <c r="E26" s="13"/>
      <c r="G26" s="12" t="str">
        <f t="shared" ref="G26:H27" si="23">G20</f>
        <v>FA</v>
      </c>
      <c r="H26" s="1">
        <f t="shared" si="23"/>
        <v>200</v>
      </c>
      <c r="I26" s="1"/>
      <c r="J26" s="13"/>
      <c r="L26" s="12" t="str">
        <f t="shared" ref="L26:M26" si="24">L20</f>
        <v>FA</v>
      </c>
      <c r="M26" s="1">
        <f t="shared" si="24"/>
        <v>200</v>
      </c>
      <c r="N26" s="1"/>
      <c r="O26" s="13"/>
    </row>
    <row r="27" spans="2:17" ht="15.75" thickBot="1" x14ac:dyDescent="0.3">
      <c r="B27" s="14" t="s">
        <v>24</v>
      </c>
      <c r="C27" s="15">
        <f>SUM(C24:C26)</f>
        <v>350</v>
      </c>
      <c r="D27" s="15"/>
      <c r="E27" s="16">
        <f>SUM(E24:E26)</f>
        <v>350</v>
      </c>
      <c r="G27" s="14" t="str">
        <f t="shared" si="23"/>
        <v>TOTAL</v>
      </c>
      <c r="H27" s="15">
        <f>SUM(H24:H26)</f>
        <v>450</v>
      </c>
      <c r="I27" s="15"/>
      <c r="J27" s="16">
        <f>SUM(J24:J26)</f>
        <v>450</v>
      </c>
      <c r="L27" s="14" t="str">
        <f t="shared" ref="L27" si="25">L21</f>
        <v>TOTAL</v>
      </c>
      <c r="M27" s="15">
        <f>SUM(M24:M26)</f>
        <v>260</v>
      </c>
      <c r="N27" s="15"/>
      <c r="O27" s="16">
        <f>SUM(O24:O26)</f>
        <v>260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46"/>
  <sheetViews>
    <sheetView tabSelected="1" topLeftCell="B13" workbookViewId="0">
      <selection activeCell="F42" sqref="F42"/>
    </sheetView>
  </sheetViews>
  <sheetFormatPr defaultRowHeight="15" x14ac:dyDescent="0.25"/>
  <cols>
    <col min="4" max="4" width="17.28515625" style="25" customWidth="1"/>
    <col min="5" max="5" width="22.7109375" customWidth="1"/>
    <col min="6" max="6" width="29.140625" customWidth="1"/>
  </cols>
  <sheetData>
    <row r="6" spans="3:6" x14ac:dyDescent="0.25">
      <c r="C6" t="s">
        <v>14</v>
      </c>
      <c r="D6" s="25">
        <v>182795000</v>
      </c>
      <c r="E6" t="s">
        <v>42</v>
      </c>
      <c r="F6" s="26">
        <f>D6/365</f>
        <v>500808.21917808219</v>
      </c>
    </row>
    <row r="7" spans="3:6" x14ac:dyDescent="0.25">
      <c r="C7" t="s">
        <v>41</v>
      </c>
      <c r="D7" s="25">
        <v>112258000</v>
      </c>
      <c r="E7" t="s">
        <v>43</v>
      </c>
      <c r="F7" s="26">
        <f>D7/365</f>
        <v>307556.16438356164</v>
      </c>
    </row>
    <row r="11" spans="3:6" x14ac:dyDescent="0.25">
      <c r="C11" t="s">
        <v>44</v>
      </c>
      <c r="D11" s="25">
        <v>31573000</v>
      </c>
      <c r="E11" t="s">
        <v>47</v>
      </c>
      <c r="F11" s="27">
        <f>D11/F6</f>
        <v>63.044093109767772</v>
      </c>
    </row>
    <row r="12" spans="3:6" x14ac:dyDescent="0.25">
      <c r="C12" t="s">
        <v>45</v>
      </c>
      <c r="D12" s="25">
        <v>48649000</v>
      </c>
      <c r="F12" s="27">
        <f>D12/(D7/365)</f>
        <v>158.1792388961143</v>
      </c>
    </row>
    <row r="13" spans="3:6" x14ac:dyDescent="0.25">
      <c r="C13" t="s">
        <v>46</v>
      </c>
      <c r="D13" s="25">
        <v>2111000</v>
      </c>
      <c r="F13" s="27">
        <f>D13/F7</f>
        <v>6.8637869906821782</v>
      </c>
    </row>
    <row r="19" spans="3:6" x14ac:dyDescent="0.25">
      <c r="D19" s="25">
        <v>2014</v>
      </c>
      <c r="E19">
        <v>2013</v>
      </c>
      <c r="F19">
        <v>2012</v>
      </c>
    </row>
    <row r="20" spans="3:6" x14ac:dyDescent="0.25">
      <c r="C20" t="s">
        <v>14</v>
      </c>
      <c r="D20" s="25">
        <v>182795000</v>
      </c>
      <c r="E20" s="25">
        <v>170910000</v>
      </c>
      <c r="F20" s="25">
        <v>156508000</v>
      </c>
    </row>
    <row r="21" spans="3:6" x14ac:dyDescent="0.25">
      <c r="C21" t="s">
        <v>41</v>
      </c>
      <c r="D21" s="25">
        <v>112258000</v>
      </c>
      <c r="E21" s="25">
        <v>106606000</v>
      </c>
      <c r="F21" s="25">
        <v>87846000</v>
      </c>
    </row>
    <row r="22" spans="3:6" x14ac:dyDescent="0.25">
      <c r="C22" t="s">
        <v>48</v>
      </c>
      <c r="D22" s="25">
        <f>D20-D21</f>
        <v>70537000</v>
      </c>
      <c r="E22" s="25">
        <f>E20-E21</f>
        <v>64304000</v>
      </c>
      <c r="F22" s="25">
        <f>F20-F21</f>
        <v>68662000</v>
      </c>
    </row>
    <row r="23" spans="3:6" x14ac:dyDescent="0.25">
      <c r="C23" t="s">
        <v>9</v>
      </c>
      <c r="D23" s="7">
        <f>D22/D20</f>
        <v>0.38588035777783858</v>
      </c>
      <c r="E23" s="7">
        <f>E22/E20</f>
        <v>0.37624480720847231</v>
      </c>
      <c r="F23" s="7">
        <f>F22/F20</f>
        <v>0.43871239808827661</v>
      </c>
    </row>
    <row r="24" spans="3:6" x14ac:dyDescent="0.25">
      <c r="E24" s="25"/>
      <c r="F24" s="25"/>
    </row>
    <row r="25" spans="3:6" x14ac:dyDescent="0.25">
      <c r="C25" t="s">
        <v>44</v>
      </c>
      <c r="D25" s="25">
        <v>31537000</v>
      </c>
      <c r="E25" s="25">
        <v>24094000</v>
      </c>
      <c r="F25" s="25">
        <v>21275000</v>
      </c>
    </row>
    <row r="26" spans="3:6" x14ac:dyDescent="0.25">
      <c r="C26" t="s">
        <v>49</v>
      </c>
      <c r="D26" s="29">
        <f>D25/(D20/365)</f>
        <v>62.972209305506169</v>
      </c>
      <c r="E26" s="29">
        <f>E25/(E20/365)</f>
        <v>51.455795447896548</v>
      </c>
      <c r="F26" s="29">
        <f>F25/(F20/365)</f>
        <v>49.616473279321184</v>
      </c>
    </row>
    <row r="27" spans="3:6" x14ac:dyDescent="0.25">
      <c r="E27" s="25"/>
      <c r="F27" s="25"/>
    </row>
    <row r="28" spans="3:6" x14ac:dyDescent="0.25">
      <c r="C28" t="s">
        <v>50</v>
      </c>
      <c r="D28" s="25">
        <v>48649000</v>
      </c>
      <c r="E28" s="25">
        <v>36223000</v>
      </c>
      <c r="F28" s="25">
        <v>32589000</v>
      </c>
    </row>
    <row r="29" spans="3:6" x14ac:dyDescent="0.25">
      <c r="C29" t="s">
        <v>51</v>
      </c>
      <c r="D29" s="28">
        <f>D28/(D21/365)</f>
        <v>158.1792388961143</v>
      </c>
      <c r="E29" s="28">
        <f>E28/(E21/365)</f>
        <v>124.02111513423259</v>
      </c>
      <c r="F29" s="28">
        <f>F28/(F21/365)</f>
        <v>135.40724677276143</v>
      </c>
    </row>
    <row r="30" spans="3:6" x14ac:dyDescent="0.25">
      <c r="E30" s="25"/>
      <c r="F30" s="28"/>
    </row>
    <row r="31" spans="3:6" x14ac:dyDescent="0.25">
      <c r="C31" t="s">
        <v>46</v>
      </c>
      <c r="D31" s="25">
        <v>2111000</v>
      </c>
      <c r="E31" s="25">
        <v>1764000</v>
      </c>
      <c r="F31" s="25">
        <v>791000</v>
      </c>
    </row>
    <row r="32" spans="3:6" x14ac:dyDescent="0.25">
      <c r="C32" t="s">
        <v>52</v>
      </c>
      <c r="D32" s="28">
        <f>D31/(D21/365)</f>
        <v>6.8637869906821782</v>
      </c>
      <c r="E32" s="28">
        <f>E31/(E21/365)</f>
        <v>6.039622535316961</v>
      </c>
      <c r="F32" s="28">
        <f>F31/(F21/365)</f>
        <v>3.2866038294287732</v>
      </c>
    </row>
    <row r="34" spans="3:6" x14ac:dyDescent="0.25">
      <c r="C34" t="s">
        <v>53</v>
      </c>
      <c r="D34" s="25">
        <f>D31+D25-D28</f>
        <v>-15001000</v>
      </c>
      <c r="E34" s="25">
        <f t="shared" ref="E34:F34" si="0">E31+E25-E28</f>
        <v>-10365000</v>
      </c>
      <c r="F34" s="25">
        <f t="shared" si="0"/>
        <v>-10523000</v>
      </c>
    </row>
    <row r="39" spans="3:6" x14ac:dyDescent="0.25">
      <c r="C39" t="s">
        <v>54</v>
      </c>
    </row>
    <row r="41" spans="3:6" x14ac:dyDescent="0.25">
      <c r="C41" t="s">
        <v>6</v>
      </c>
      <c r="D41" s="25">
        <v>53483000</v>
      </c>
    </row>
    <row r="42" spans="3:6" x14ac:dyDescent="0.25">
      <c r="C42" t="s">
        <v>55</v>
      </c>
    </row>
    <row r="43" spans="3:6" x14ac:dyDescent="0.25">
      <c r="C43" t="s">
        <v>37</v>
      </c>
    </row>
    <row r="44" spans="3:6" x14ac:dyDescent="0.25">
      <c r="C44" t="s">
        <v>56</v>
      </c>
    </row>
    <row r="45" spans="3:6" x14ac:dyDescent="0.25">
      <c r="C45" t="s">
        <v>57</v>
      </c>
    </row>
    <row r="46" spans="3:6" x14ac:dyDescent="0.25">
      <c r="C46" t="s">
        <v>54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PnL</vt:lpstr>
      <vt:lpstr>Consolidation</vt:lpstr>
      <vt:lpstr>Acquisition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Zeben</dc:creator>
  <cp:lastModifiedBy>Zeben</cp:lastModifiedBy>
  <dcterms:created xsi:type="dcterms:W3CDTF">2015-10-18T20:02:30Z</dcterms:created>
  <dcterms:modified xsi:type="dcterms:W3CDTF">2015-10-24T01:41:52Z</dcterms:modified>
</cp:coreProperties>
</file>