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 695W\Winter 2016\"/>
    </mc:Choice>
  </mc:AlternateContent>
  <bookViews>
    <workbookView xWindow="0" yWindow="0" windowWidth="14380" windowHeight="5670" activeTab="7"/>
  </bookViews>
  <sheets>
    <sheet name="Prob. 1" sheetId="11" r:id="rId1"/>
    <sheet name="Prob. 2" sheetId="13" r:id="rId2"/>
    <sheet name="Prob. 3a" sheetId="1" r:id="rId3"/>
    <sheet name="Prob. 3b" sheetId="2" r:id="rId4"/>
    <sheet name="Prob. 4a" sheetId="5" r:id="rId5"/>
    <sheet name="Prob. 4b,c" sheetId="6" r:id="rId6"/>
    <sheet name="Prob. 7" sheetId="4" r:id="rId7"/>
    <sheet name="Prob. 8" sheetId="8" r:id="rId8"/>
  </sheets>
  <definedNames>
    <definedName name="solver_adj" localSheetId="7" hidden="1">'Prob. 8'!$B$3:$B$4</definedName>
    <definedName name="solver_cvg" localSheetId="7" hidden="1">0.0001</definedName>
    <definedName name="solver_drv" localSheetId="7" hidden="1">1</definedName>
    <definedName name="solver_est" localSheetId="7" hidden="1">1</definedName>
    <definedName name="solver_itr" localSheetId="7" hidden="1">100</definedName>
    <definedName name="solver_lhs1" localSheetId="7" hidden="1">'Prob. 8'!$A$14</definedName>
    <definedName name="solver_lhs2" localSheetId="7" hidden="1">'Prob. 8'!$A$17</definedName>
    <definedName name="solver_lin" localSheetId="7" hidden="1">2</definedName>
    <definedName name="solver_neg" localSheetId="7" hidden="1">1</definedName>
    <definedName name="solver_num" localSheetId="7" hidden="1">2</definedName>
    <definedName name="solver_nwt" localSheetId="7" hidden="1">1</definedName>
    <definedName name="solver_pre" localSheetId="7" hidden="1">0.000001</definedName>
    <definedName name="solver_rel1" localSheetId="7" hidden="1">2</definedName>
    <definedName name="solver_rel2" localSheetId="7" hidden="1">2</definedName>
    <definedName name="solver_rhs1" localSheetId="7" hidden="1">'Prob. 8'!$C$14</definedName>
    <definedName name="solver_rhs2" localSheetId="7" hidden="1">'Prob. 8'!$C$17</definedName>
    <definedName name="solver_scl" localSheetId="7" hidden="1">2</definedName>
    <definedName name="solver_sho" localSheetId="7" hidden="1">2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0</definedName>
  </definedNames>
  <calcPr calcId="152511"/>
</workbook>
</file>

<file path=xl/calcChain.xml><?xml version="1.0" encoding="utf-8"?>
<calcChain xmlns="http://schemas.openxmlformats.org/spreadsheetml/2006/main">
  <c r="H25" i="13" l="1"/>
  <c r="E23" i="13"/>
  <c r="D10" i="1"/>
  <c r="B7" i="2"/>
  <c r="K7" i="1"/>
  <c r="B13" i="13"/>
  <c r="B14" i="13" s="1"/>
  <c r="K16" i="13" s="1"/>
  <c r="C24" i="11"/>
  <c r="B12" i="11"/>
  <c r="B13" i="11" s="1"/>
  <c r="C17" i="8"/>
  <c r="C14" i="8"/>
  <c r="B9" i="8"/>
  <c r="A17" i="8" s="1"/>
  <c r="B10" i="8"/>
  <c r="B20" i="8" s="1"/>
  <c r="B21" i="8" s="1"/>
  <c r="G11" i="1"/>
  <c r="J10" i="6"/>
  <c r="J13" i="6"/>
  <c r="C13" i="6"/>
  <c r="C15" i="6"/>
  <c r="C10" i="6"/>
  <c r="E12" i="5"/>
  <c r="G11" i="5"/>
  <c r="D7" i="5"/>
  <c r="C17" i="5" s="1"/>
  <c r="C19" i="5" s="1"/>
  <c r="J33" i="4"/>
  <c r="J32" i="4"/>
  <c r="J30" i="4"/>
  <c r="J29" i="4"/>
  <c r="J27" i="4"/>
  <c r="J26" i="4"/>
  <c r="J24" i="4"/>
  <c r="J23" i="4"/>
  <c r="J21" i="4"/>
  <c r="J20" i="4"/>
  <c r="J18" i="4"/>
  <c r="J17" i="4"/>
  <c r="J15" i="4"/>
  <c r="J14" i="4"/>
  <c r="J12" i="4"/>
  <c r="J11" i="4"/>
  <c r="J9" i="4"/>
  <c r="J8" i="4"/>
  <c r="A14" i="8" l="1"/>
</calcChain>
</file>

<file path=xl/sharedStrings.xml><?xml version="1.0" encoding="utf-8"?>
<sst xmlns="http://schemas.openxmlformats.org/spreadsheetml/2006/main" count="198" uniqueCount="127">
  <si>
    <t>First, convert the given normal distribution of gains and losses to standard normal distribution.</t>
  </si>
  <si>
    <t xml:space="preserve">If X is the distribution of gains, then </t>
  </si>
  <si>
    <t>.=</t>
  </si>
  <si>
    <t>million</t>
  </si>
  <si>
    <t xml:space="preserve">               .=</t>
  </si>
  <si>
    <t>V1</t>
  </si>
  <si>
    <t>V2</t>
  </si>
  <si>
    <t>V1 is uniformly distributed between 0 and 2. The range is 2.</t>
  </si>
  <si>
    <t>V2 is uniformly distributed between -2 and 4. The range is 4-(-2) = 6.</t>
  </si>
  <si>
    <t>Cum. Prob of V1 less than or equal to 0.4 is (0.4-0)/2 = 0.2</t>
  </si>
  <si>
    <t>U1 = normsinv(0.2)</t>
  </si>
  <si>
    <t>=</t>
  </si>
  <si>
    <t>U2 = normsinv(0.1667) =</t>
  </si>
  <si>
    <t>Joint probability = 0.071127</t>
  </si>
  <si>
    <t>(use the bivar Excel spredsheet)</t>
  </si>
  <si>
    <t>U2 = normsinv(0.5833) =</t>
  </si>
  <si>
    <t>Joint probability = 0.164024</t>
  </si>
  <si>
    <t>U2 = normsinv(0.8333) =</t>
  </si>
  <si>
    <t>Joint probability = 0.191921</t>
  </si>
  <si>
    <t>Cum. Prob of V1 less than or equal to 1.2 is (1.2-0)/2 = 0.6</t>
  </si>
  <si>
    <t>U1 = normsinv(0.6)</t>
  </si>
  <si>
    <t>Cum. Prob of V2 less than or equal to -1 is (-1- -2)/6 = 0.1667</t>
  </si>
  <si>
    <t>Cum. Prob of V2 less than or equal to 1.5 is (1.5 - -2)/6 = 0.5833</t>
  </si>
  <si>
    <t>Joint probability = 0.140802</t>
  </si>
  <si>
    <t>Joint probability = 0.421009</t>
  </si>
  <si>
    <t>Joint probability = 0.0.546095</t>
  </si>
  <si>
    <t>Cum. Prob of V1 less than or equal to 1.2 is (1.8-0)/2 = 0.9</t>
  </si>
  <si>
    <t>U1 = normsinv(0.9)</t>
  </si>
  <si>
    <t>Cum. Prob of V2 less than or equal to 3 is (3 - -2)/6 = 0.8333</t>
  </si>
  <si>
    <t>Joint probability = 0.164031</t>
  </si>
  <si>
    <t>Joint probability = 0.55701</t>
  </si>
  <si>
    <t>Joint probability = 0.775501</t>
  </si>
  <si>
    <r>
      <t>σ</t>
    </r>
    <r>
      <rPr>
        <vertAlign val="subscript"/>
        <sz val="16"/>
        <color theme="1"/>
        <rFont val="Calibri"/>
        <family val="2"/>
        <scheme val="minor"/>
      </rPr>
      <t>n-1</t>
    </r>
  </si>
  <si>
    <r>
      <t>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</si>
  <si>
    <t>1.60% X 1.60%</t>
  </si>
  <si>
    <t xml:space="preserve">       =</t>
  </si>
  <si>
    <t xml:space="preserve">λ </t>
  </si>
  <si>
    <t>Return for day n-1</t>
  </si>
  <si>
    <r>
      <t>μ</t>
    </r>
    <r>
      <rPr>
        <vertAlign val="subscript"/>
        <sz val="16"/>
        <color theme="1"/>
        <rFont val="Calibri"/>
        <family val="2"/>
        <scheme val="minor"/>
      </rPr>
      <t>n-1</t>
    </r>
  </si>
  <si>
    <t xml:space="preserve">        =</t>
  </si>
  <si>
    <t>(306 - 312)/312  =</t>
  </si>
  <si>
    <r>
      <t>μ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</si>
  <si>
    <r>
      <t>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</t>
    </r>
  </si>
  <si>
    <r>
      <t xml:space="preserve">   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 xml:space="preserve">n  </t>
    </r>
  </si>
  <si>
    <t xml:space="preserve">            =</t>
  </si>
  <si>
    <r>
      <t>λ 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+ (1 – λ) μ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</si>
  <si>
    <r>
      <t xml:space="preserve">   σ</t>
    </r>
    <r>
      <rPr>
        <vertAlign val="subscript"/>
        <sz val="16"/>
        <color theme="1"/>
        <rFont val="Calibri"/>
        <family val="2"/>
        <scheme val="minor"/>
      </rPr>
      <t xml:space="preserve">n  </t>
    </r>
  </si>
  <si>
    <t xml:space="preserve">         =</t>
  </si>
  <si>
    <t>EWMA</t>
  </si>
  <si>
    <t>GARCH(1, 1)</t>
  </si>
  <si>
    <r>
      <t>ϒV</t>
    </r>
    <r>
      <rPr>
        <vertAlign val="subscript"/>
        <sz val="16"/>
        <color theme="1"/>
        <rFont val="Calibri"/>
        <family val="2"/>
        <scheme val="minor"/>
      </rPr>
      <t>L</t>
    </r>
    <r>
      <rPr>
        <sz val="16"/>
        <color theme="1"/>
        <rFont val="Calibri"/>
        <family val="2"/>
        <scheme val="minor"/>
      </rPr>
      <t xml:space="preserve"> + αμ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+ βσ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</t>
    </r>
  </si>
  <si>
    <r>
      <t xml:space="preserve"> ω + αμ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+ βσ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</t>
    </r>
  </si>
  <si>
    <t xml:space="preserve"> ω ) </t>
  </si>
  <si>
    <r>
      <t>(ϒV</t>
    </r>
    <r>
      <rPr>
        <vertAlign val="subscript"/>
        <sz val="16"/>
        <color theme="1"/>
        <rFont val="Calibri"/>
        <family val="2"/>
        <scheme val="minor"/>
      </rPr>
      <t>L</t>
    </r>
    <r>
      <rPr>
        <sz val="16"/>
        <color theme="1"/>
        <rFont val="Calibri"/>
        <family val="2"/>
        <scheme val="minor"/>
      </rPr>
      <t xml:space="preserve">   = </t>
    </r>
  </si>
  <si>
    <t xml:space="preserve"> ω </t>
  </si>
  <si>
    <r>
      <t>α</t>
    </r>
    <r>
      <rPr>
        <sz val="16"/>
        <color theme="1"/>
        <rFont val="Calibri"/>
        <family val="2"/>
        <scheme val="minor"/>
      </rPr>
      <t xml:space="preserve"> </t>
    </r>
  </si>
  <si>
    <r>
      <t>μ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</t>
    </r>
  </si>
  <si>
    <r>
      <t>σ</t>
    </r>
    <r>
      <rPr>
        <vertAlign val="superscript"/>
        <sz val="16"/>
        <color theme="1"/>
        <rFont val="Calibri"/>
        <family val="2"/>
        <scheme val="minor"/>
      </rPr>
      <t>2</t>
    </r>
    <r>
      <rPr>
        <vertAlign val="subscript"/>
        <sz val="16"/>
        <color theme="1"/>
        <rFont val="Calibri"/>
        <family val="2"/>
        <scheme val="minor"/>
      </rPr>
      <t>n-1</t>
    </r>
    <r>
      <rPr>
        <sz val="16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</si>
  <si>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6"/>
        <color theme="1"/>
        <rFont val="Calibri"/>
        <family val="2"/>
        <scheme val="minor"/>
      </rPr>
      <t>β</t>
    </r>
  </si>
  <si>
    <r>
      <t>σ</t>
    </r>
    <r>
      <rPr>
        <vertAlign val="subscript"/>
        <sz val="16"/>
        <color theme="1"/>
        <rFont val="Calibri"/>
        <family val="2"/>
        <scheme val="minor"/>
      </rPr>
      <t>n</t>
    </r>
  </si>
  <si>
    <t>ω/(1 – α – β)</t>
  </si>
  <si>
    <r>
      <t>V</t>
    </r>
    <r>
      <rPr>
        <vertAlign val="subscript"/>
        <sz val="16"/>
        <color theme="1"/>
        <rFont val="Calibri"/>
        <family val="2"/>
        <scheme val="minor"/>
      </rPr>
      <t>L</t>
    </r>
    <r>
      <rPr>
        <sz val="16"/>
        <color theme="1"/>
        <rFont val="Calibri"/>
        <family val="2"/>
        <scheme val="minor"/>
      </rPr>
      <t xml:space="preserve">   </t>
    </r>
  </si>
  <si>
    <t>Long-run variance</t>
  </si>
  <si>
    <t xml:space="preserve">Long-run volatility = Square-root of long-run variance </t>
  </si>
  <si>
    <t>VaR at 95% confidence level =</t>
  </si>
  <si>
    <t xml:space="preserve">G = </t>
  </si>
  <si>
    <t>(from Problem 3)</t>
  </si>
  <si>
    <t>Time</t>
  </si>
  <si>
    <t>V</t>
  </si>
  <si>
    <t>Std.dev of V</t>
  </si>
  <si>
    <t xml:space="preserve">&lt;---We have to find the values in the correct values in these 2 cells using Solver. </t>
  </si>
  <si>
    <t>These are Changing Cells in Solver</t>
  </si>
  <si>
    <t>Debt</t>
  </si>
  <si>
    <t>Equity</t>
  </si>
  <si>
    <t>Interest rate</t>
  </si>
  <si>
    <t>d1</t>
  </si>
  <si>
    <t>d2</t>
  </si>
  <si>
    <t>Std.dev. of Equity</t>
  </si>
  <si>
    <t>EQUATION 1</t>
  </si>
  <si>
    <t>&lt;---Constraint 1 in Solver</t>
  </si>
  <si>
    <t>EQUATION 2</t>
  </si>
  <si>
    <t>&lt;---Constraint 2 in Solver</t>
  </si>
  <si>
    <t>-d2</t>
  </si>
  <si>
    <t>N(-d2)</t>
  </si>
  <si>
    <t>&lt;---This is the risk-neutral probability of default</t>
  </si>
  <si>
    <t>Problem 1</t>
  </si>
  <si>
    <t>(a)</t>
  </si>
  <si>
    <r>
      <t>d2 = [ln(S0/V) + (</t>
    </r>
    <r>
      <rPr>
        <sz val="11"/>
        <color theme="1"/>
        <rFont val="Calibri"/>
        <family val="2"/>
      </rPr>
      <t>µ -0.5σ^2)T] /σ √T</t>
    </r>
  </si>
  <si>
    <t>Current stock price, S0</t>
  </si>
  <si>
    <r>
      <t xml:space="preserve">Growth rate, </t>
    </r>
    <r>
      <rPr>
        <sz val="11"/>
        <color theme="1"/>
        <rFont val="Calibri"/>
        <family val="2"/>
      </rPr>
      <t>µ</t>
    </r>
  </si>
  <si>
    <r>
      <t xml:space="preserve">Volatility, </t>
    </r>
    <r>
      <rPr>
        <sz val="11"/>
        <color theme="1"/>
        <rFont val="Calibri"/>
        <family val="2"/>
      </rPr>
      <t>σ</t>
    </r>
  </si>
  <si>
    <t>Time, T</t>
  </si>
  <si>
    <t>d2  =</t>
  </si>
  <si>
    <t>(b)</t>
  </si>
  <si>
    <t>q</t>
  </si>
  <si>
    <t>Prob( S(T) &gt; V) = q</t>
  </si>
  <si>
    <t>V   =</t>
  </si>
  <si>
    <r>
      <t>S0 exp[(</t>
    </r>
    <r>
      <rPr>
        <sz val="11"/>
        <color theme="1"/>
        <rFont val="Calibri"/>
        <family val="2"/>
      </rPr>
      <t>µ - 0.5σ</t>
    </r>
    <r>
      <rPr>
        <sz val="11"/>
        <color theme="1"/>
        <rFont val="Calibri"/>
        <family val="2"/>
        <scheme val="minor"/>
      </rPr>
      <t>^2)T - N^ -1(q)</t>
    </r>
    <r>
      <rPr>
        <sz val="11"/>
        <color theme="1"/>
        <rFont val="Calibri"/>
        <family val="2"/>
      </rPr>
      <t>σ√T)</t>
    </r>
  </si>
  <si>
    <t>Problem 2</t>
  </si>
  <si>
    <t>Risk free interest rate, r</t>
  </si>
  <si>
    <t>Prob( S(T) &gt; V) = N(d2)</t>
  </si>
  <si>
    <t>N(d2)  =</t>
  </si>
  <si>
    <t>Payoff</t>
  </si>
  <si>
    <r>
      <t>d2 = [ln(S0/V) + (</t>
    </r>
    <r>
      <rPr>
        <sz val="11"/>
        <color theme="1"/>
        <rFont val="Calibri"/>
        <family val="2"/>
      </rPr>
      <t>r -0.5σ^2)T] /σ √T</t>
    </r>
  </si>
  <si>
    <t>Prob(S(T) &gt; 60)  =</t>
  </si>
  <si>
    <t>Prob(S(T) &gt; 70)  =</t>
  </si>
  <si>
    <t>Price of the option =</t>
  </si>
  <si>
    <t>(X - mean)/standard deviation = (X - 5)/15 has a standard normal distribution</t>
  </si>
  <si>
    <t>The value of the standard normal distribution corresponding to the left (1 - 99%) = 1% left tail is given by =normsinv(0.01)</t>
  </si>
  <si>
    <t>(X -5)/15 = -2.32635</t>
  </si>
  <si>
    <t>Problem 3(b)</t>
  </si>
  <si>
    <t>Problem 3(a)</t>
  </si>
  <si>
    <t>The gains range from -20 million to 40 million and has a uniform distribution.</t>
  </si>
  <si>
    <t>The range of values = 40 - (-20) = 60 million.</t>
  </si>
  <si>
    <t>The uniform distribution will go from -20 to 40 on the x-axis and have a height of 1/60 so that the total area under the curve is 1.</t>
  </si>
  <si>
    <t>For 95% confidence level, the left tail has to have an area of 5%. Let the point on the x-axis corresponding to 5% left tail be G. So,</t>
  </si>
  <si>
    <t>[G - (-20)] x (1/60) = 5%</t>
  </si>
  <si>
    <t>Therefore, the VaR at 90% level of confidence is $17 million</t>
  </si>
  <si>
    <t>Problem 4a</t>
  </si>
  <si>
    <t>Problems 4b and 4c</t>
  </si>
  <si>
    <t>Problem 9</t>
  </si>
  <si>
    <t>Problem 11</t>
  </si>
  <si>
    <t>Prob( S(T)&gt;V) = N(d2)</t>
  </si>
  <si>
    <t>Price of the binary option = payoff x Prob( S(T) &gt; V) x exp(-RT) = 10 X 0.270798 X exp(-0.06 x 0.25)  =</t>
  </si>
  <si>
    <t>X =( -2.32635 x15) + 5</t>
  </si>
  <si>
    <t>Prob(60 &lt; S(T) &lt; 70) = 0.288511 - 0.141956  =</t>
  </si>
  <si>
    <t>[(10 x 0.146555) + (15 x 0.141956)] x exp(-0.06 x 1)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</si>
</sst>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%"/>
    <numFmt numFmtId="166" formatCode="0.0000000000"/>
    <numFmt numFmtId="167" formatCode="0.00000000"/>
    <numFmt numFmtId="168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10" fontId="0" fillId="0" borderId="0" xfId="0" applyNumberFormat="1" applyAlignment="1">
      <alignment horizontal="right" indent="5"/>
    </xf>
    <xf numFmtId="0" fontId="2" fillId="0" borderId="0" xfId="0" applyFont="1" applyAlignment="1">
      <alignment horizontal="left"/>
    </xf>
    <xf numFmtId="0" fontId="3" fillId="0" borderId="0" xfId="0" applyFont="1" applyAlignment="1"/>
    <xf numFmtId="165" fontId="0" fillId="2" borderId="0" xfId="0" applyNumberFormat="1" applyFill="1"/>
    <xf numFmtId="0" fontId="0" fillId="0" borderId="0" xfId="0" applyAlignment="1">
      <alignment horizontal="center"/>
    </xf>
    <xf numFmtId="166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167" fontId="3" fillId="0" borderId="0" xfId="0" applyNumberFormat="1" applyFont="1"/>
    <xf numFmtId="168" fontId="3" fillId="2" borderId="0" xfId="0" applyNumberFormat="1" applyFont="1" applyFill="1"/>
    <xf numFmtId="10" fontId="3" fillId="2" borderId="0" xfId="0" applyNumberFormat="1" applyFont="1" applyFill="1"/>
    <xf numFmtId="9" fontId="0" fillId="0" borderId="0" xfId="0" applyNumberFormat="1"/>
    <xf numFmtId="0" fontId="0" fillId="3" borderId="0" xfId="0" applyFill="1"/>
    <xf numFmtId="0" fontId="0" fillId="0" borderId="0" xfId="0" quotePrefix="1"/>
    <xf numFmtId="0" fontId="0" fillId="0" borderId="0" xfId="0" applyFill="1"/>
    <xf numFmtId="2" fontId="0" fillId="0" borderId="0" xfId="0" applyNumberFormat="1" applyFill="1"/>
    <xf numFmtId="164" fontId="3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24" sqref="C24"/>
    </sheetView>
  </sheetViews>
  <sheetFormatPr defaultRowHeight="14.5" x14ac:dyDescent="0.35"/>
  <sheetData>
    <row r="1" spans="1:4" x14ac:dyDescent="0.35">
      <c r="A1" s="1" t="s">
        <v>85</v>
      </c>
    </row>
    <row r="2" spans="1:4" x14ac:dyDescent="0.35">
      <c r="A2" s="1" t="s">
        <v>86</v>
      </c>
    </row>
    <row r="3" spans="1:4" x14ac:dyDescent="0.35">
      <c r="A3" t="s">
        <v>88</v>
      </c>
      <c r="D3">
        <v>50</v>
      </c>
    </row>
    <row r="4" spans="1:4" x14ac:dyDescent="0.35">
      <c r="A4" t="s">
        <v>89</v>
      </c>
      <c r="D4" s="16">
        <v>0.12</v>
      </c>
    </row>
    <row r="5" spans="1:4" x14ac:dyDescent="0.35">
      <c r="A5" t="s">
        <v>90</v>
      </c>
      <c r="D5" s="16">
        <v>0.3</v>
      </c>
    </row>
    <row r="6" spans="1:4" x14ac:dyDescent="0.35">
      <c r="A6" t="s">
        <v>91</v>
      </c>
      <c r="D6">
        <v>2</v>
      </c>
    </row>
    <row r="7" spans="1:4" x14ac:dyDescent="0.35">
      <c r="A7" t="s">
        <v>68</v>
      </c>
      <c r="D7">
        <v>90</v>
      </c>
    </row>
    <row r="9" spans="1:4" x14ac:dyDescent="0.35">
      <c r="A9" t="s">
        <v>122</v>
      </c>
    </row>
    <row r="11" spans="1:4" x14ac:dyDescent="0.35">
      <c r="A11" t="s">
        <v>87</v>
      </c>
    </row>
    <row r="12" spans="1:4" x14ac:dyDescent="0.35">
      <c r="A12" t="s">
        <v>92</v>
      </c>
      <c r="B12">
        <f>(LN(D3/D7)+(D4-0.5*D5^2)*D6)/(D5*D6^0.5)</f>
        <v>-1.0318730648844368</v>
      </c>
    </row>
    <row r="13" spans="1:4" x14ac:dyDescent="0.35">
      <c r="A13" t="s">
        <v>101</v>
      </c>
      <c r="B13" s="2">
        <f>NORMSDIST(B12)</f>
        <v>0.15106579274695256</v>
      </c>
    </row>
    <row r="15" spans="1:4" x14ac:dyDescent="0.35">
      <c r="A15" s="1" t="s">
        <v>93</v>
      </c>
    </row>
    <row r="16" spans="1:4" x14ac:dyDescent="0.35">
      <c r="A16" t="s">
        <v>88</v>
      </c>
      <c r="D16">
        <v>50</v>
      </c>
    </row>
    <row r="17" spans="1:4" x14ac:dyDescent="0.35">
      <c r="A17" t="s">
        <v>89</v>
      </c>
      <c r="D17" s="16">
        <v>0.12</v>
      </c>
    </row>
    <row r="18" spans="1:4" x14ac:dyDescent="0.35">
      <c r="A18" t="s">
        <v>90</v>
      </c>
      <c r="D18" s="16">
        <v>0.3</v>
      </c>
    </row>
    <row r="19" spans="1:4" x14ac:dyDescent="0.35">
      <c r="A19" t="s">
        <v>91</v>
      </c>
      <c r="D19">
        <v>1.5</v>
      </c>
    </row>
    <row r="20" spans="1:4" x14ac:dyDescent="0.35">
      <c r="A20" t="s">
        <v>94</v>
      </c>
      <c r="D20">
        <v>0.25</v>
      </c>
    </row>
    <row r="22" spans="1:4" x14ac:dyDescent="0.35">
      <c r="A22" t="s">
        <v>95</v>
      </c>
    </row>
    <row r="23" spans="1:4" x14ac:dyDescent="0.35">
      <c r="A23" t="s">
        <v>96</v>
      </c>
      <c r="B23" t="s">
        <v>97</v>
      </c>
    </row>
    <row r="24" spans="1:4" x14ac:dyDescent="0.35">
      <c r="B24" t="s">
        <v>11</v>
      </c>
      <c r="C24" s="2">
        <f>D16*EXP((D17-0.5*D18^2)*D19-NORMSINV(D20)*D18*D19^0.5)</f>
        <v>71.689648452531287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H25" sqref="H25"/>
    </sheetView>
  </sheetViews>
  <sheetFormatPr defaultRowHeight="14.5" x14ac:dyDescent="0.35"/>
  <sheetData>
    <row r="1" spans="1:11" x14ac:dyDescent="0.35">
      <c r="A1" s="1" t="s">
        <v>98</v>
      </c>
    </row>
    <row r="2" spans="1:11" x14ac:dyDescent="0.35">
      <c r="A2" s="1" t="s">
        <v>86</v>
      </c>
    </row>
    <row r="3" spans="1:11" x14ac:dyDescent="0.35">
      <c r="A3" t="s">
        <v>88</v>
      </c>
      <c r="D3">
        <v>50</v>
      </c>
    </row>
    <row r="4" spans="1:11" x14ac:dyDescent="0.35">
      <c r="A4" t="s">
        <v>99</v>
      </c>
      <c r="D4" s="16">
        <v>0.06</v>
      </c>
    </row>
    <row r="5" spans="1:11" x14ac:dyDescent="0.35">
      <c r="A5" t="s">
        <v>90</v>
      </c>
      <c r="D5" s="16">
        <v>0.3</v>
      </c>
    </row>
    <row r="6" spans="1:11" x14ac:dyDescent="0.35">
      <c r="A6" t="s">
        <v>91</v>
      </c>
      <c r="D6">
        <v>0.25</v>
      </c>
    </row>
    <row r="7" spans="1:11" x14ac:dyDescent="0.35">
      <c r="A7" t="s">
        <v>68</v>
      </c>
      <c r="D7">
        <v>55</v>
      </c>
    </row>
    <row r="8" spans="1:11" x14ac:dyDescent="0.35">
      <c r="A8" t="s">
        <v>102</v>
      </c>
      <c r="D8">
        <v>10</v>
      </c>
    </row>
    <row r="10" spans="1:11" x14ac:dyDescent="0.35">
      <c r="A10" t="s">
        <v>100</v>
      </c>
    </row>
    <row r="12" spans="1:11" x14ac:dyDescent="0.35">
      <c r="A12" t="s">
        <v>103</v>
      </c>
    </row>
    <row r="13" spans="1:11" x14ac:dyDescent="0.35">
      <c r="A13" t="s">
        <v>92</v>
      </c>
      <c r="B13">
        <f>(LN(D3/D7)+(D4-0.5*D5^2)*D6)/(D5*D6^0.5)</f>
        <v>-0.61040119869549925</v>
      </c>
    </row>
    <row r="14" spans="1:11" x14ac:dyDescent="0.35">
      <c r="A14" t="s">
        <v>101</v>
      </c>
      <c r="B14" s="19">
        <f>NORMSDIST(B13)</f>
        <v>0.27079803714791634</v>
      </c>
    </row>
    <row r="15" spans="1:11" x14ac:dyDescent="0.35">
      <c r="B15" s="19"/>
    </row>
    <row r="16" spans="1:11" x14ac:dyDescent="0.35">
      <c r="A16" t="s">
        <v>123</v>
      </c>
      <c r="B16" s="19"/>
      <c r="H16" s="20"/>
      <c r="K16" s="2">
        <f>D8*B14*EXP(-D4*D6)</f>
        <v>2.6676637961548608</v>
      </c>
    </row>
    <row r="19" spans="1:8" x14ac:dyDescent="0.35">
      <c r="A19" s="1" t="s">
        <v>93</v>
      </c>
    </row>
    <row r="20" spans="1:8" x14ac:dyDescent="0.35">
      <c r="A20" t="s">
        <v>104</v>
      </c>
      <c r="C20">
        <v>0.28851100000000002</v>
      </c>
    </row>
    <row r="21" spans="1:8" x14ac:dyDescent="0.35">
      <c r="A21" t="s">
        <v>105</v>
      </c>
      <c r="C21">
        <v>0.141956</v>
      </c>
    </row>
    <row r="23" spans="1:8" x14ac:dyDescent="0.35">
      <c r="A23" t="s">
        <v>125</v>
      </c>
      <c r="E23" s="2">
        <f>C20-C21</f>
        <v>0.14655500000000002</v>
      </c>
    </row>
    <row r="25" spans="1:8" x14ac:dyDescent="0.35">
      <c r="A25" t="s">
        <v>106</v>
      </c>
      <c r="C25" t="s">
        <v>126</v>
      </c>
      <c r="F25" s="19"/>
      <c r="H25" s="2">
        <f>(10*0.146555+15*0.141956)*EXP(-0.06*1)</f>
        <v>3.3855399041366798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10" sqref="A10"/>
    </sheetView>
  </sheetViews>
  <sheetFormatPr defaultRowHeight="14.5" x14ac:dyDescent="0.35"/>
  <sheetData>
    <row r="1" spans="1:11" x14ac:dyDescent="0.35">
      <c r="A1" s="1" t="s">
        <v>111</v>
      </c>
    </row>
    <row r="2" spans="1:11" x14ac:dyDescent="0.35">
      <c r="A2" t="s">
        <v>0</v>
      </c>
    </row>
    <row r="3" spans="1:11" x14ac:dyDescent="0.35">
      <c r="A3" t="s">
        <v>1</v>
      </c>
    </row>
    <row r="4" spans="1:11" x14ac:dyDescent="0.35">
      <c r="A4" s="1" t="s">
        <v>107</v>
      </c>
    </row>
    <row r="6" spans="1:11" x14ac:dyDescent="0.35">
      <c r="A6" t="s">
        <v>108</v>
      </c>
    </row>
    <row r="7" spans="1:11" x14ac:dyDescent="0.35">
      <c r="J7" t="s">
        <v>4</v>
      </c>
      <c r="K7" s="1">
        <f>NORMSINV(0.01)</f>
        <v>-2.3263478740408408</v>
      </c>
    </row>
    <row r="9" spans="1:11" x14ac:dyDescent="0.35">
      <c r="A9" t="s">
        <v>109</v>
      </c>
    </row>
    <row r="10" spans="1:11" x14ac:dyDescent="0.35">
      <c r="A10" t="s">
        <v>124</v>
      </c>
      <c r="C10" t="s">
        <v>2</v>
      </c>
      <c r="D10" s="1">
        <f>-2.32635*15+5</f>
        <v>-29.895250000000004</v>
      </c>
      <c r="E10" s="1" t="s">
        <v>3</v>
      </c>
    </row>
    <row r="11" spans="1:11" x14ac:dyDescent="0.35">
      <c r="D11" t="s">
        <v>64</v>
      </c>
      <c r="G11" s="2">
        <f>-D10</f>
        <v>29.895250000000004</v>
      </c>
      <c r="H11" t="s">
        <v>3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9" sqref="A9"/>
    </sheetView>
  </sheetViews>
  <sheetFormatPr defaultRowHeight="14.5" x14ac:dyDescent="0.35"/>
  <sheetData>
    <row r="1" spans="1:3" x14ac:dyDescent="0.35">
      <c r="A1" s="1" t="s">
        <v>110</v>
      </c>
    </row>
    <row r="2" spans="1:3" x14ac:dyDescent="0.35">
      <c r="A2" t="s">
        <v>112</v>
      </c>
    </row>
    <row r="3" spans="1:3" x14ac:dyDescent="0.35">
      <c r="A3" t="s">
        <v>113</v>
      </c>
    </row>
    <row r="4" spans="1:3" x14ac:dyDescent="0.35">
      <c r="A4" t="s">
        <v>114</v>
      </c>
    </row>
    <row r="5" spans="1:3" x14ac:dyDescent="0.35">
      <c r="A5" t="s">
        <v>115</v>
      </c>
    </row>
    <row r="6" spans="1:3" x14ac:dyDescent="0.35">
      <c r="A6" t="s">
        <v>116</v>
      </c>
    </row>
    <row r="7" spans="1:3" x14ac:dyDescent="0.35">
      <c r="A7" t="s">
        <v>65</v>
      </c>
      <c r="B7" s="1">
        <f>0.05/(1/60)-20</f>
        <v>-17</v>
      </c>
      <c r="C7" t="s">
        <v>3</v>
      </c>
    </row>
    <row r="8" spans="1:3" x14ac:dyDescent="0.35">
      <c r="A8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11" sqref="G11"/>
    </sheetView>
  </sheetViews>
  <sheetFormatPr defaultRowHeight="14.5" x14ac:dyDescent="0.35"/>
  <cols>
    <col min="2" max="2" width="12.54296875" bestFit="1" customWidth="1"/>
  </cols>
  <sheetData>
    <row r="1" spans="1:7" x14ac:dyDescent="0.35">
      <c r="A1" s="1" t="s">
        <v>118</v>
      </c>
    </row>
    <row r="3" spans="1:7" x14ac:dyDescent="0.35">
      <c r="A3" s="1" t="s">
        <v>48</v>
      </c>
    </row>
    <row r="4" spans="1:7" ht="25.5" x14ac:dyDescent="0.65">
      <c r="A4" s="7" t="s">
        <v>43</v>
      </c>
      <c r="B4" t="s">
        <v>44</v>
      </c>
      <c r="C4" s="3" t="s">
        <v>45</v>
      </c>
    </row>
    <row r="5" spans="1:7" x14ac:dyDescent="0.35">
      <c r="A5" s="1"/>
    </row>
    <row r="6" spans="1:7" ht="24" x14ac:dyDescent="0.65">
      <c r="A6" s="4" t="s">
        <v>32</v>
      </c>
      <c r="B6" s="5">
        <v>1.6E-2</v>
      </c>
    </row>
    <row r="7" spans="1:7" ht="25.5" x14ac:dyDescent="0.65">
      <c r="A7" s="4" t="s">
        <v>33</v>
      </c>
      <c r="B7" t="s">
        <v>34</v>
      </c>
      <c r="C7" t="s">
        <v>35</v>
      </c>
      <c r="D7">
        <f>0.016*0.016</f>
        <v>2.5599999999999999E-4</v>
      </c>
    </row>
    <row r="9" spans="1:7" ht="21" x14ac:dyDescent="0.5">
      <c r="A9" s="4" t="s">
        <v>36</v>
      </c>
      <c r="B9">
        <v>0.92</v>
      </c>
    </row>
    <row r="11" spans="1:7" ht="24" x14ac:dyDescent="0.65">
      <c r="A11" s="6" t="s">
        <v>37</v>
      </c>
      <c r="C11" s="4" t="s">
        <v>38</v>
      </c>
      <c r="D11" t="s">
        <v>39</v>
      </c>
      <c r="E11" t="s">
        <v>40</v>
      </c>
      <c r="G11">
        <f>-6/312</f>
        <v>-1.9230769230769232E-2</v>
      </c>
    </row>
    <row r="12" spans="1:7" ht="25.5" x14ac:dyDescent="0.65">
      <c r="C12" s="4" t="s">
        <v>41</v>
      </c>
      <c r="D12" t="s">
        <v>39</v>
      </c>
      <c r="E12">
        <f>G11^2</f>
        <v>3.6982248520710064E-4</v>
      </c>
    </row>
    <row r="14" spans="1:7" x14ac:dyDescent="0.35">
      <c r="A14" s="9" t="s">
        <v>48</v>
      </c>
    </row>
    <row r="15" spans="1:7" ht="25.5" x14ac:dyDescent="0.65">
      <c r="A15" s="7" t="s">
        <v>43</v>
      </c>
      <c r="B15" t="s">
        <v>44</v>
      </c>
      <c r="C15" s="3" t="s">
        <v>45</v>
      </c>
    </row>
    <row r="17" spans="1:5" x14ac:dyDescent="0.35">
      <c r="C17">
        <f>B9*D7+(1-B9)*E12</f>
        <v>2.6510579881656803E-4</v>
      </c>
    </row>
    <row r="18" spans="1:5" x14ac:dyDescent="0.35">
      <c r="A18" s="9"/>
      <c r="E18" s="9"/>
    </row>
    <row r="19" spans="1:5" ht="24" x14ac:dyDescent="0.65">
      <c r="A19" s="7" t="s">
        <v>46</v>
      </c>
      <c r="B19" t="s">
        <v>44</v>
      </c>
      <c r="C19">
        <f>C17^0.5</f>
        <v>1.6282069856641938E-2</v>
      </c>
      <c r="D19" t="s">
        <v>47</v>
      </c>
      <c r="E19" s="8">
        <v>1.6282000000000001E-2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13" sqref="J13"/>
    </sheetView>
  </sheetViews>
  <sheetFormatPr defaultRowHeight="14.5" x14ac:dyDescent="0.35"/>
  <cols>
    <col min="3" max="3" width="19.54296875" bestFit="1" customWidth="1"/>
    <col min="10" max="10" width="16.26953125" bestFit="1" customWidth="1"/>
    <col min="11" max="11" width="19.81640625" bestFit="1" customWidth="1"/>
  </cols>
  <sheetData>
    <row r="1" spans="1:12" x14ac:dyDescent="0.35">
      <c r="A1" s="1" t="s">
        <v>119</v>
      </c>
    </row>
    <row r="3" spans="1:12" x14ac:dyDescent="0.35">
      <c r="A3" s="1" t="s">
        <v>49</v>
      </c>
    </row>
    <row r="4" spans="1:12" ht="25.5" x14ac:dyDescent="0.65">
      <c r="A4" s="4" t="s">
        <v>42</v>
      </c>
      <c r="B4" s="9" t="s">
        <v>11</v>
      </c>
      <c r="C4" s="3" t="s">
        <v>50</v>
      </c>
      <c r="F4" s="9" t="s">
        <v>11</v>
      </c>
      <c r="G4" s="3" t="s">
        <v>51</v>
      </c>
      <c r="K4" s="3" t="s">
        <v>53</v>
      </c>
      <c r="L4" s="3" t="s">
        <v>52</v>
      </c>
    </row>
    <row r="6" spans="1:12" ht="21" x14ac:dyDescent="0.5">
      <c r="A6" s="3" t="s">
        <v>54</v>
      </c>
      <c r="B6" s="9" t="s">
        <v>11</v>
      </c>
      <c r="C6" s="10">
        <v>2.7074999999999999E-6</v>
      </c>
    </row>
    <row r="7" spans="1:12" ht="21" x14ac:dyDescent="0.5">
      <c r="A7" s="3" t="s">
        <v>55</v>
      </c>
      <c r="B7" s="9" t="s">
        <v>11</v>
      </c>
      <c r="C7" s="4">
        <v>0.05</v>
      </c>
    </row>
    <row r="8" spans="1:12" ht="25.5" x14ac:dyDescent="0.65">
      <c r="A8" s="3" t="s">
        <v>56</v>
      </c>
      <c r="B8" s="9" t="s">
        <v>11</v>
      </c>
      <c r="C8" s="11">
        <v>3.6982248520710064E-4</v>
      </c>
      <c r="D8" t="s">
        <v>66</v>
      </c>
      <c r="H8" s="3" t="s">
        <v>62</v>
      </c>
      <c r="I8" s="3"/>
    </row>
    <row r="9" spans="1:12" ht="24" x14ac:dyDescent="0.65">
      <c r="A9" s="3" t="s">
        <v>58</v>
      </c>
      <c r="B9" s="9" t="s">
        <v>11</v>
      </c>
      <c r="C9" s="4">
        <v>0.92</v>
      </c>
      <c r="H9" s="3" t="s">
        <v>61</v>
      </c>
      <c r="I9" s="4" t="s">
        <v>11</v>
      </c>
      <c r="J9" s="12" t="s">
        <v>60</v>
      </c>
    </row>
    <row r="10" spans="1:12" ht="25.5" x14ac:dyDescent="0.65">
      <c r="A10" s="3" t="s">
        <v>57</v>
      </c>
      <c r="B10" s="9" t="s">
        <v>11</v>
      </c>
      <c r="C10" s="4">
        <f>0.016*0.016</f>
        <v>2.5599999999999999E-4</v>
      </c>
      <c r="I10" s="9" t="s">
        <v>11</v>
      </c>
      <c r="J10" s="13">
        <f>C6/(1-C7-C9)</f>
        <v>9.0250000000000256E-5</v>
      </c>
    </row>
    <row r="12" spans="1:12" ht="25.5" x14ac:dyDescent="0.65">
      <c r="A12" s="4" t="s">
        <v>42</v>
      </c>
      <c r="B12" s="9" t="s">
        <v>11</v>
      </c>
      <c r="C12" s="3" t="s">
        <v>51</v>
      </c>
      <c r="H12" s="3" t="s">
        <v>63</v>
      </c>
    </row>
    <row r="13" spans="1:12" ht="21" x14ac:dyDescent="0.5">
      <c r="B13" s="9" t="s">
        <v>11</v>
      </c>
      <c r="C13" s="3">
        <f>C6+C7*C8+C9*C10</f>
        <v>2.5671862426035502E-4</v>
      </c>
      <c r="J13" s="14">
        <f>J10^0.5</f>
        <v>9.5000000000000136E-3</v>
      </c>
    </row>
    <row r="14" spans="1:12" ht="21" x14ac:dyDescent="0.5">
      <c r="I14" s="9" t="s">
        <v>11</v>
      </c>
      <c r="J14" s="15">
        <v>9.4999999999999998E-3</v>
      </c>
    </row>
    <row r="15" spans="1:12" ht="24" x14ac:dyDescent="0.65">
      <c r="A15" s="4" t="s">
        <v>59</v>
      </c>
      <c r="B15" s="9" t="s">
        <v>11</v>
      </c>
      <c r="C15" s="21">
        <f>C13^0.5</f>
        <v>1.602244127030444E-2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32" sqref="C32"/>
    </sheetView>
  </sheetViews>
  <sheetFormatPr defaultRowHeight="14.5" x14ac:dyDescent="0.35"/>
  <sheetData>
    <row r="1" spans="1:12" x14ac:dyDescent="0.35">
      <c r="A1" s="1" t="s">
        <v>120</v>
      </c>
    </row>
    <row r="2" spans="1:12" x14ac:dyDescent="0.35">
      <c r="B2" s="1"/>
      <c r="C2" s="1" t="s">
        <v>6</v>
      </c>
      <c r="D2" s="1"/>
      <c r="G2" t="s">
        <v>7</v>
      </c>
    </row>
    <row r="3" spans="1:12" x14ac:dyDescent="0.35">
      <c r="A3" s="1" t="s">
        <v>5</v>
      </c>
      <c r="B3" s="1">
        <v>-1</v>
      </c>
      <c r="C3" s="1">
        <v>1.5</v>
      </c>
      <c r="D3" s="1">
        <v>3</v>
      </c>
      <c r="G3" t="s">
        <v>8</v>
      </c>
    </row>
    <row r="4" spans="1:12" x14ac:dyDescent="0.35">
      <c r="A4" s="1">
        <v>0.4</v>
      </c>
      <c r="B4" s="2">
        <v>7.1125999999999995E-2</v>
      </c>
      <c r="C4" s="2">
        <v>0.164024</v>
      </c>
      <c r="D4" s="2">
        <v>0.19192100000000001</v>
      </c>
    </row>
    <row r="5" spans="1:12" x14ac:dyDescent="0.35">
      <c r="A5" s="1">
        <v>1.2</v>
      </c>
      <c r="B5" s="2">
        <v>0.14080200000000001</v>
      </c>
      <c r="C5" s="2">
        <v>0.42100900000000002</v>
      </c>
      <c r="D5" s="2">
        <v>0.546095</v>
      </c>
    </row>
    <row r="6" spans="1:12" x14ac:dyDescent="0.35">
      <c r="A6" s="1">
        <v>1.8</v>
      </c>
      <c r="B6" s="2">
        <v>0.16403100000000001</v>
      </c>
      <c r="C6" s="2">
        <v>0.55701000000000001</v>
      </c>
      <c r="D6" s="2">
        <v>0.775501</v>
      </c>
    </row>
    <row r="8" spans="1:12" x14ac:dyDescent="0.35">
      <c r="A8" t="s">
        <v>9</v>
      </c>
      <c r="G8" t="s">
        <v>10</v>
      </c>
      <c r="I8" t="s">
        <v>11</v>
      </c>
      <c r="J8">
        <f>NORMSINV(0.2)</f>
        <v>-0.84162123357291452</v>
      </c>
      <c r="L8" t="s">
        <v>13</v>
      </c>
    </row>
    <row r="9" spans="1:12" x14ac:dyDescent="0.35">
      <c r="A9" t="s">
        <v>21</v>
      </c>
      <c r="G9" t="s">
        <v>12</v>
      </c>
      <c r="J9">
        <f>NORMSINV(0.1667)</f>
        <v>-0.9672881618310285</v>
      </c>
      <c r="L9" t="s">
        <v>14</v>
      </c>
    </row>
    <row r="11" spans="1:12" x14ac:dyDescent="0.35">
      <c r="A11" t="s">
        <v>9</v>
      </c>
      <c r="G11" t="s">
        <v>10</v>
      </c>
      <c r="I11" t="s">
        <v>11</v>
      </c>
      <c r="J11">
        <f>NORMSINV(0.2)</f>
        <v>-0.84162123357291452</v>
      </c>
      <c r="L11" t="s">
        <v>16</v>
      </c>
    </row>
    <row r="12" spans="1:12" x14ac:dyDescent="0.35">
      <c r="A12" t="s">
        <v>22</v>
      </c>
      <c r="G12" t="s">
        <v>15</v>
      </c>
      <c r="J12">
        <f>NORMSINV(0.5833)</f>
        <v>0.21034297021318279</v>
      </c>
    </row>
    <row r="14" spans="1:12" x14ac:dyDescent="0.35">
      <c r="A14" t="s">
        <v>9</v>
      </c>
      <c r="G14" t="s">
        <v>10</v>
      </c>
      <c r="I14" t="s">
        <v>11</v>
      </c>
      <c r="J14">
        <f>NORMSINV(0.2)</f>
        <v>-0.84162123357291452</v>
      </c>
      <c r="L14" t="s">
        <v>18</v>
      </c>
    </row>
    <row r="15" spans="1:12" x14ac:dyDescent="0.35">
      <c r="A15" t="s">
        <v>28</v>
      </c>
      <c r="G15" t="s">
        <v>17</v>
      </c>
      <c r="J15">
        <f>NORMSINV(0.8333)</f>
        <v>0.9672881618310285</v>
      </c>
    </row>
    <row r="17" spans="1:12" x14ac:dyDescent="0.35">
      <c r="A17" t="s">
        <v>19</v>
      </c>
      <c r="G17" t="s">
        <v>20</v>
      </c>
      <c r="I17" t="s">
        <v>11</v>
      </c>
      <c r="J17">
        <f>NORMSINV(0.6)</f>
        <v>0.25334710313579978</v>
      </c>
      <c r="L17" t="s">
        <v>23</v>
      </c>
    </row>
    <row r="18" spans="1:12" x14ac:dyDescent="0.35">
      <c r="A18" t="s">
        <v>21</v>
      </c>
      <c r="G18" t="s">
        <v>12</v>
      </c>
      <c r="J18">
        <f>NORMSINV(0.1667)</f>
        <v>-0.9672881618310285</v>
      </c>
    </row>
    <row r="20" spans="1:12" x14ac:dyDescent="0.35">
      <c r="A20" t="s">
        <v>19</v>
      </c>
      <c r="G20" t="s">
        <v>20</v>
      </c>
      <c r="I20" t="s">
        <v>11</v>
      </c>
      <c r="J20">
        <f>NORMSINV(0.6)</f>
        <v>0.25334710313579978</v>
      </c>
      <c r="L20" t="s">
        <v>24</v>
      </c>
    </row>
    <row r="21" spans="1:12" x14ac:dyDescent="0.35">
      <c r="A21" t="s">
        <v>22</v>
      </c>
      <c r="G21" t="s">
        <v>15</v>
      </c>
      <c r="J21">
        <f>NORMSINV(0.5833)</f>
        <v>0.21034297021318279</v>
      </c>
    </row>
    <row r="23" spans="1:12" x14ac:dyDescent="0.35">
      <c r="A23" t="s">
        <v>19</v>
      </c>
      <c r="G23" t="s">
        <v>20</v>
      </c>
      <c r="I23" t="s">
        <v>11</v>
      </c>
      <c r="J23">
        <f>NORMSINV(0.6)</f>
        <v>0.25334710313579978</v>
      </c>
      <c r="L23" t="s">
        <v>25</v>
      </c>
    </row>
    <row r="24" spans="1:12" x14ac:dyDescent="0.35">
      <c r="A24" t="s">
        <v>28</v>
      </c>
      <c r="G24" t="s">
        <v>17</v>
      </c>
      <c r="J24">
        <f>NORMSINV(0.8333)</f>
        <v>0.9672881618310285</v>
      </c>
    </row>
    <row r="26" spans="1:12" x14ac:dyDescent="0.35">
      <c r="A26" t="s">
        <v>26</v>
      </c>
      <c r="G26" t="s">
        <v>27</v>
      </c>
      <c r="I26" t="s">
        <v>11</v>
      </c>
      <c r="J26">
        <f>NORMSINV(0.9)</f>
        <v>1.2815515655446006</v>
      </c>
      <c r="L26" t="s">
        <v>29</v>
      </c>
    </row>
    <row r="27" spans="1:12" x14ac:dyDescent="0.35">
      <c r="A27" t="s">
        <v>21</v>
      </c>
      <c r="G27" t="s">
        <v>12</v>
      </c>
      <c r="J27">
        <f>NORMSINV(0.1667)</f>
        <v>-0.9672881618310285</v>
      </c>
    </row>
    <row r="29" spans="1:12" x14ac:dyDescent="0.35">
      <c r="A29" t="s">
        <v>26</v>
      </c>
      <c r="G29" t="s">
        <v>27</v>
      </c>
      <c r="I29" t="s">
        <v>11</v>
      </c>
      <c r="J29">
        <f>NORMSINV(0.9)</f>
        <v>1.2815515655446006</v>
      </c>
      <c r="L29" t="s">
        <v>30</v>
      </c>
    </row>
    <row r="30" spans="1:12" x14ac:dyDescent="0.35">
      <c r="A30" t="s">
        <v>22</v>
      </c>
      <c r="G30" t="s">
        <v>15</v>
      </c>
      <c r="J30">
        <f>NORMSINV(0.5833)</f>
        <v>0.21034297021318279</v>
      </c>
    </row>
    <row r="32" spans="1:12" x14ac:dyDescent="0.35">
      <c r="A32" t="s">
        <v>26</v>
      </c>
      <c r="G32" t="s">
        <v>27</v>
      </c>
      <c r="I32" t="s">
        <v>11</v>
      </c>
      <c r="J32">
        <f>NORMSINV(0.9)</f>
        <v>1.2815515655446006</v>
      </c>
      <c r="L32" t="s">
        <v>31</v>
      </c>
    </row>
    <row r="33" spans="1:10" x14ac:dyDescent="0.35">
      <c r="A33" t="s">
        <v>28</v>
      </c>
      <c r="G33" t="s">
        <v>17</v>
      </c>
      <c r="J33">
        <f>NORMSINV(0.8333)</f>
        <v>0.9672881618310285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2" workbookViewId="0">
      <selection activeCell="H25" sqref="H25"/>
    </sheetView>
  </sheetViews>
  <sheetFormatPr defaultRowHeight="14.5" x14ac:dyDescent="0.35"/>
  <cols>
    <col min="1" max="1" width="18.453125" customWidth="1"/>
  </cols>
  <sheetData>
    <row r="1" spans="1:4" x14ac:dyDescent="0.35">
      <c r="A1" s="1" t="s">
        <v>121</v>
      </c>
    </row>
    <row r="3" spans="1:4" x14ac:dyDescent="0.35">
      <c r="A3" t="s">
        <v>68</v>
      </c>
      <c r="B3" s="2">
        <v>15036460.997787327</v>
      </c>
    </row>
    <row r="4" spans="1:4" x14ac:dyDescent="0.35">
      <c r="A4" t="s">
        <v>69</v>
      </c>
      <c r="B4" s="2">
        <v>0.16115571193875192</v>
      </c>
      <c r="C4" t="s">
        <v>70</v>
      </c>
    </row>
    <row r="5" spans="1:4" x14ac:dyDescent="0.35">
      <c r="A5" t="s">
        <v>67</v>
      </c>
      <c r="B5">
        <v>2</v>
      </c>
      <c r="D5" t="s">
        <v>71</v>
      </c>
    </row>
    <row r="6" spans="1:4" x14ac:dyDescent="0.35">
      <c r="A6" t="s">
        <v>72</v>
      </c>
      <c r="B6">
        <v>10000000</v>
      </c>
    </row>
    <row r="7" spans="1:4" x14ac:dyDescent="0.35">
      <c r="A7" t="s">
        <v>73</v>
      </c>
      <c r="B7">
        <v>6000000</v>
      </c>
    </row>
    <row r="8" spans="1:4" x14ac:dyDescent="0.35">
      <c r="A8" t="s">
        <v>74</v>
      </c>
      <c r="B8">
        <v>0.05</v>
      </c>
    </row>
    <row r="9" spans="1:4" x14ac:dyDescent="0.35">
      <c r="A9" t="s">
        <v>75</v>
      </c>
      <c r="B9">
        <f>(LN(B3/B6)+(B8+0.5*B4^2)*B5)/(B4*B5^0.5)</f>
        <v>2.3424481156453045</v>
      </c>
    </row>
    <row r="10" spans="1:4" x14ac:dyDescent="0.35">
      <c r="A10" t="s">
        <v>76</v>
      </c>
      <c r="B10">
        <f>B9-B4*B5^0.5</f>
        <v>2.1145395221676297</v>
      </c>
    </row>
    <row r="11" spans="1:4" x14ac:dyDescent="0.35">
      <c r="A11" t="s">
        <v>77</v>
      </c>
      <c r="B11">
        <v>0.4</v>
      </c>
    </row>
    <row r="13" spans="1:4" x14ac:dyDescent="0.35">
      <c r="A13" t="s">
        <v>78</v>
      </c>
    </row>
    <row r="14" spans="1:4" x14ac:dyDescent="0.35">
      <c r="A14">
        <f>B3*NORMSDIST(B9)-B6*EXP(-B8*B5)*NORMSDIST(B10)</f>
        <v>5999999.9999999981</v>
      </c>
      <c r="B14" t="s">
        <v>11</v>
      </c>
      <c r="C14">
        <f>B7</f>
        <v>6000000</v>
      </c>
      <c r="D14" t="s">
        <v>79</v>
      </c>
    </row>
    <row r="16" spans="1:4" x14ac:dyDescent="0.35">
      <c r="A16" t="s">
        <v>80</v>
      </c>
    </row>
    <row r="17" spans="1:4" x14ac:dyDescent="0.35">
      <c r="A17">
        <f>NORMSDIST(B9)*B4*B3</f>
        <v>2399999.9999999991</v>
      </c>
      <c r="B17" t="s">
        <v>11</v>
      </c>
      <c r="C17">
        <f>B11*B7</f>
        <v>2400000</v>
      </c>
      <c r="D17" t="s">
        <v>81</v>
      </c>
    </row>
    <row r="20" spans="1:4" x14ac:dyDescent="0.35">
      <c r="A20" s="18" t="s">
        <v>82</v>
      </c>
      <c r="B20">
        <f>-B10</f>
        <v>-2.1145395221676297</v>
      </c>
    </row>
    <row r="21" spans="1:4" x14ac:dyDescent="0.35">
      <c r="A21" t="s">
        <v>83</v>
      </c>
      <c r="B21" s="17">
        <f>NORMSDIST(B20)</f>
        <v>1.7234606437922559E-2</v>
      </c>
      <c r="C2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Prob. 1</vt:lpstr>
      <vt:lpstr>Prob. 2</vt:lpstr>
      <vt:lpstr>Prob. 3a</vt:lpstr>
      <vt:lpstr>Prob. 3b</vt:lpstr>
      <vt:lpstr>Prob. 4a</vt:lpstr>
      <vt:lpstr>Prob. 4b,c</vt:lpstr>
      <vt:lpstr>Prob. 7</vt:lpstr>
      <vt:lpstr>Prob. 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RaviMateti</cp:lastModifiedBy>
  <dcterms:created xsi:type="dcterms:W3CDTF">2013-11-07T05:25:09Z</dcterms:created>
  <dcterms:modified xsi:type="dcterms:W3CDTF">2016-04-02T02:19:14Z</dcterms:modified>
</cp:coreProperties>
</file>