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H57" i="1" l="1"/>
  <c r="H58" i="1"/>
  <c r="H59" i="1"/>
  <c r="H60" i="1"/>
  <c r="H56" i="1"/>
  <c r="G54" i="1"/>
  <c r="E56" i="1"/>
  <c r="F49" i="1"/>
  <c r="F45" i="1"/>
  <c r="F48" i="1"/>
  <c r="F44" i="1"/>
  <c r="F19" i="1"/>
  <c r="F46" i="1" l="1"/>
  <c r="F50" i="1"/>
  <c r="F52" i="1" s="1"/>
  <c r="F23" i="1"/>
  <c r="E12" i="1"/>
  <c r="E11" i="1"/>
  <c r="T11" i="1"/>
  <c r="S11" i="1"/>
  <c r="R11" i="1"/>
  <c r="Q11" i="1"/>
  <c r="F56" i="1" l="1"/>
  <c r="G56" i="1"/>
  <c r="E13" i="1"/>
  <c r="F13" i="1" s="1"/>
  <c r="F15" i="1" s="1"/>
  <c r="F17" i="1" s="1"/>
  <c r="F27" i="1" s="1"/>
  <c r="F28" i="1" s="1"/>
  <c r="F29" i="1" s="1"/>
  <c r="F31" i="1" s="1"/>
  <c r="G33" i="1"/>
  <c r="F24" i="1"/>
  <c r="F25" i="1" s="1"/>
  <c r="G57" i="1" l="1"/>
  <c r="E57" i="1"/>
  <c r="F57" i="1" s="1"/>
  <c r="E35" i="1"/>
  <c r="F35" i="1" s="1"/>
  <c r="E36" i="1" s="1"/>
  <c r="E58" i="1" l="1"/>
  <c r="G58" i="1" s="1"/>
  <c r="G35" i="1"/>
  <c r="H35" i="1" s="1"/>
  <c r="G36" i="1"/>
  <c r="F36" i="1"/>
  <c r="E37" i="1" s="1"/>
  <c r="F37" i="1" s="1"/>
  <c r="E38" i="1" s="1"/>
  <c r="F38" i="1" s="1"/>
  <c r="E39" i="1" s="1"/>
  <c r="F39" i="1" s="1"/>
  <c r="F58" i="1" l="1"/>
  <c r="H36" i="1"/>
  <c r="G37" i="1"/>
  <c r="E59" i="1" l="1"/>
  <c r="G59" i="1" s="1"/>
  <c r="G38" i="1"/>
  <c r="H37" i="1"/>
  <c r="F59" i="1" l="1"/>
  <c r="G39" i="1"/>
  <c r="H39" i="1" s="1"/>
  <c r="H38" i="1"/>
  <c r="E60" i="1" l="1"/>
  <c r="G60" i="1" s="1"/>
  <c r="F60" i="1" l="1"/>
</calcChain>
</file>

<file path=xl/sharedStrings.xml><?xml version="1.0" encoding="utf-8"?>
<sst xmlns="http://schemas.openxmlformats.org/spreadsheetml/2006/main" count="81" uniqueCount="44">
  <si>
    <t>Corporate Income</t>
  </si>
  <si>
    <t>Total Tax</t>
  </si>
  <si>
    <t>Corporate NI</t>
  </si>
  <si>
    <t>Divident payment (25% each)</t>
  </si>
  <si>
    <t>Simon Tours</t>
  </si>
  <si>
    <t>Yussuf Traders</t>
  </si>
  <si>
    <t>Raphael</t>
  </si>
  <si>
    <t>Jonathan Jigolo</t>
  </si>
  <si>
    <t>4 Guys Income</t>
  </si>
  <si>
    <t>Not Inc</t>
  </si>
  <si>
    <t>Inc</t>
  </si>
  <si>
    <t>4 Guys Dividend</t>
  </si>
  <si>
    <t>Tax on ABI Eligible for SBD</t>
  </si>
  <si>
    <t>Tax on ABI non Eligible</t>
  </si>
  <si>
    <t>Traders Income</t>
  </si>
  <si>
    <t>Trader</t>
  </si>
  <si>
    <t>Income Tax</t>
  </si>
  <si>
    <t>4G Revenue Share (25%620k)</t>
  </si>
  <si>
    <t>AT Cash Flow</t>
  </si>
  <si>
    <t>4G Dividend Paid to Traders Inc</t>
  </si>
  <si>
    <t>Earned</t>
  </si>
  <si>
    <t>Cumulative</t>
  </si>
  <si>
    <t>Short</t>
  </si>
  <si>
    <t>Cash in Corp</t>
  </si>
  <si>
    <t>After Tax Value</t>
  </si>
  <si>
    <t>Partnership</t>
  </si>
  <si>
    <t>Interest (7%)</t>
  </si>
  <si>
    <t>Y1</t>
  </si>
  <si>
    <t>Y2</t>
  </si>
  <si>
    <t>Y3</t>
  </si>
  <si>
    <t>Y4</t>
  </si>
  <si>
    <t>Y5</t>
  </si>
  <si>
    <t>Vs</t>
  </si>
  <si>
    <t>Revenue Share (25% each)</t>
  </si>
  <si>
    <t>Simon</t>
  </si>
  <si>
    <t>4G Dividend Paid to Simon</t>
  </si>
  <si>
    <t>Income Tax (25%)</t>
  </si>
  <si>
    <t>4G Dividend Paid to Simon Tours Inc</t>
  </si>
  <si>
    <t>4G Dividend Paid to Raphael</t>
  </si>
  <si>
    <t>Corporation</t>
  </si>
  <si>
    <t>After Tax</t>
  </si>
  <si>
    <t>YUSUF - Partnership</t>
  </si>
  <si>
    <t>4G Dividend Paid to Yusuf</t>
  </si>
  <si>
    <t>Yusuf Traders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</si>
</sst>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$&quot;* #,##0_);_(&quot;$&quot;* \(#,##0\);_(&quot;$&quot;* &quot;-&quot;??_);_(@_)"/>
    <numFmt numFmtId="165" formatCode="_(&quot;$&quot;* #,##0_);_(&quot;$&quot;* \(#,##0\);_(&quot;$&quot;* &quot;-&quot;?_);_(@_)"/>
  </numFmts>
  <fonts count="5" x14ac:knownFonts="1"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3" borderId="0" xfId="0" applyFont="1" applyFill="1"/>
    <xf numFmtId="164" fontId="1" fillId="3" borderId="0" xfId="0" applyNumberFormat="1" applyFont="1" applyFill="1"/>
    <xf numFmtId="0" fontId="1" fillId="0" borderId="0" xfId="0" applyFont="1"/>
    <xf numFmtId="0" fontId="2" fillId="2" borderId="0" xfId="0" applyFont="1" applyFill="1"/>
    <xf numFmtId="164" fontId="2" fillId="2" borderId="0" xfId="0" applyNumberFormat="1" applyFont="1" applyFill="1"/>
    <xf numFmtId="0" fontId="2" fillId="3" borderId="0" xfId="0" applyFont="1" applyFill="1"/>
    <xf numFmtId="164" fontId="2" fillId="3" borderId="0" xfId="0" applyNumberFormat="1" applyFont="1" applyFill="1"/>
    <xf numFmtId="0" fontId="2" fillId="3" borderId="1" xfId="0" applyFont="1" applyFill="1" applyBorder="1"/>
    <xf numFmtId="164" fontId="2" fillId="3" borderId="1" xfId="0" applyNumberFormat="1" applyFont="1" applyFill="1" applyBorder="1"/>
    <xf numFmtId="0" fontId="2" fillId="2" borderId="0" xfId="0" applyFont="1" applyFill="1" applyBorder="1"/>
    <xf numFmtId="164" fontId="2" fillId="2" borderId="0" xfId="0" applyNumberFormat="1" applyFont="1" applyFill="1" applyBorder="1"/>
    <xf numFmtId="0" fontId="2" fillId="3" borderId="0" xfId="0" applyFont="1" applyFill="1" applyBorder="1"/>
    <xf numFmtId="164" fontId="2" fillId="3" borderId="0" xfId="0" applyNumberFormat="1" applyFont="1" applyFill="1" applyBorder="1"/>
    <xf numFmtId="0" fontId="0" fillId="3" borderId="0" xfId="0" applyFill="1"/>
    <xf numFmtId="165" fontId="2" fillId="3" borderId="0" xfId="0" applyNumberFormat="1" applyFont="1" applyFill="1" applyBorder="1"/>
    <xf numFmtId="0" fontId="4" fillId="3" borderId="0" xfId="0" applyFont="1" applyFill="1" applyBorder="1"/>
    <xf numFmtId="0" fontId="3" fillId="3" borderId="0" xfId="0" applyFont="1" applyFill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8:Z92"/>
  <sheetViews>
    <sheetView tabSelected="1" zoomScale="70" zoomScaleNormal="70" workbookViewId="0">
      <selection activeCell="T18" sqref="T18"/>
    </sheetView>
  </sheetViews>
  <sheetFormatPr defaultRowHeight="14.4" x14ac:dyDescent="0.3"/>
  <cols>
    <col min="3" max="3" width="3.33203125" customWidth="1"/>
    <col min="4" max="4" width="22.33203125" customWidth="1"/>
    <col min="5" max="8" width="26.33203125" customWidth="1"/>
    <col min="10" max="10" width="35.44140625" bestFit="1" customWidth="1"/>
    <col min="12" max="12" width="21.109375" bestFit="1" customWidth="1"/>
    <col min="16" max="16" width="23.109375" bestFit="1" customWidth="1"/>
    <col min="17" max="17" width="22.88671875" bestFit="1" customWidth="1"/>
    <col min="18" max="18" width="19.6640625" bestFit="1" customWidth="1"/>
    <col min="19" max="19" width="13" bestFit="1" customWidth="1"/>
    <col min="20" max="20" width="23.88671875" bestFit="1" customWidth="1"/>
    <col min="22" max="22" width="25.6640625" customWidth="1"/>
    <col min="23" max="27" width="26.33203125" customWidth="1"/>
  </cols>
  <sheetData>
    <row r="8" spans="3:26" ht="23.25" x14ac:dyDescent="0.35">
      <c r="C8" s="1"/>
      <c r="D8" s="1"/>
      <c r="E8" s="2"/>
      <c r="F8" s="2"/>
      <c r="G8" s="2"/>
      <c r="H8" s="2"/>
      <c r="Q8" t="s">
        <v>9</v>
      </c>
      <c r="W8" t="s">
        <v>10</v>
      </c>
    </row>
    <row r="9" spans="3:26" ht="28.5" x14ac:dyDescent="0.45">
      <c r="C9" s="4" t="s">
        <v>0</v>
      </c>
      <c r="D9" s="4"/>
      <c r="E9" s="5"/>
      <c r="F9" s="5">
        <v>620000</v>
      </c>
      <c r="G9" s="5"/>
      <c r="H9" s="5"/>
    </row>
    <row r="10" spans="3:26" ht="28.5" x14ac:dyDescent="0.45">
      <c r="C10" s="6"/>
      <c r="D10" s="6"/>
      <c r="E10" s="7"/>
      <c r="F10" s="7"/>
      <c r="G10" s="7"/>
      <c r="H10" s="7"/>
      <c r="P10" s="3"/>
      <c r="Q10" s="3" t="s">
        <v>43</v>
      </c>
      <c r="R10" s="3" t="s">
        <v>4</v>
      </c>
      <c r="S10" s="3" t="s">
        <v>6</v>
      </c>
      <c r="T10" s="3" t="s">
        <v>7</v>
      </c>
      <c r="U10" s="3"/>
      <c r="V10" s="3"/>
      <c r="W10" s="3" t="s">
        <v>43</v>
      </c>
      <c r="X10" s="3" t="s">
        <v>4</v>
      </c>
      <c r="Y10" s="3" t="s">
        <v>6</v>
      </c>
      <c r="Z10" s="3" t="s">
        <v>7</v>
      </c>
    </row>
    <row r="11" spans="3:26" ht="28.5" x14ac:dyDescent="0.45">
      <c r="C11" s="6" t="s">
        <v>12</v>
      </c>
      <c r="D11" s="6"/>
      <c r="E11" s="7">
        <f>500000*0.2</f>
        <v>100000</v>
      </c>
      <c r="F11" s="7"/>
      <c r="G11" s="7"/>
      <c r="H11" s="7"/>
      <c r="O11" s="3" t="s">
        <v>8</v>
      </c>
      <c r="Q11" s="3">
        <f>620000/4</f>
        <v>155000</v>
      </c>
      <c r="R11" s="3">
        <f>620000/4</f>
        <v>155000</v>
      </c>
      <c r="S11" s="3">
        <f>620000/4</f>
        <v>155000</v>
      </c>
      <c r="T11" s="3">
        <f>620000/4</f>
        <v>155000</v>
      </c>
      <c r="U11" s="3"/>
      <c r="V11" s="3" t="s">
        <v>11</v>
      </c>
      <c r="W11" s="3">
        <v>129250</v>
      </c>
      <c r="X11" s="3">
        <v>129250</v>
      </c>
      <c r="Y11" s="3">
        <v>129250</v>
      </c>
      <c r="Z11" s="3">
        <v>129250</v>
      </c>
    </row>
    <row r="12" spans="3:26" ht="28.5" x14ac:dyDescent="0.45">
      <c r="C12" s="8" t="s">
        <v>13</v>
      </c>
      <c r="D12" s="8"/>
      <c r="E12" s="9">
        <f>100000*0.37</f>
        <v>37000</v>
      </c>
      <c r="F12" s="9"/>
      <c r="G12" s="13"/>
      <c r="H12" s="13"/>
      <c r="P12" s="3"/>
      <c r="Q12" s="3"/>
      <c r="R12" s="3"/>
      <c r="S12" s="3"/>
      <c r="T12" s="3"/>
      <c r="U12" s="3"/>
      <c r="V12" s="3"/>
      <c r="W12" s="3"/>
    </row>
    <row r="13" spans="3:26" ht="28.5" x14ac:dyDescent="0.45">
      <c r="C13" s="4" t="s">
        <v>1</v>
      </c>
      <c r="D13" s="4"/>
      <c r="E13" s="5">
        <f>SUM(E11:E12)</f>
        <v>137000</v>
      </c>
      <c r="F13" s="5">
        <f>E13</f>
        <v>137000</v>
      </c>
      <c r="G13" s="5"/>
      <c r="H13" s="5"/>
      <c r="P13" s="3"/>
      <c r="Q13" s="3"/>
      <c r="R13" s="3"/>
      <c r="S13" s="3"/>
      <c r="T13" s="3"/>
      <c r="U13" s="3"/>
      <c r="V13" s="3"/>
      <c r="W13" s="3"/>
    </row>
    <row r="14" spans="3:26" ht="28.5" x14ac:dyDescent="0.45">
      <c r="C14" s="6"/>
      <c r="D14" s="6"/>
      <c r="E14" s="7"/>
      <c r="F14" s="7"/>
      <c r="G14" s="7"/>
      <c r="H14" s="7"/>
      <c r="P14" s="3"/>
      <c r="Q14" s="3"/>
      <c r="R14" s="3"/>
      <c r="S14" s="3"/>
      <c r="T14" s="3"/>
      <c r="U14" s="3"/>
      <c r="V14" s="3"/>
      <c r="W14" s="3"/>
    </row>
    <row r="15" spans="3:26" ht="28.5" x14ac:dyDescent="0.45">
      <c r="C15" s="4" t="s">
        <v>2</v>
      </c>
      <c r="D15" s="4"/>
      <c r="E15" s="5"/>
      <c r="F15" s="5">
        <f>F9-F13</f>
        <v>483000</v>
      </c>
      <c r="G15" s="5"/>
      <c r="H15" s="5"/>
      <c r="P15" s="3"/>
      <c r="Q15" s="3"/>
      <c r="R15" s="3"/>
      <c r="S15" s="3"/>
      <c r="T15" s="3"/>
      <c r="U15" s="3"/>
      <c r="V15" s="3"/>
      <c r="W15" s="3"/>
    </row>
    <row r="16" spans="3:26" ht="28.5" x14ac:dyDescent="0.45">
      <c r="C16" s="6"/>
      <c r="D16" s="6"/>
      <c r="E16" s="6"/>
      <c r="F16" s="6"/>
      <c r="G16" s="6"/>
      <c r="H16" s="6"/>
      <c r="P16" s="3"/>
      <c r="Q16" s="3"/>
      <c r="R16" s="3"/>
      <c r="S16" s="3"/>
      <c r="T16" s="3"/>
      <c r="U16" s="3"/>
      <c r="V16" s="3"/>
      <c r="W16" s="3"/>
    </row>
    <row r="17" spans="3:23" ht="28.5" x14ac:dyDescent="0.45">
      <c r="C17" s="4" t="s">
        <v>3</v>
      </c>
      <c r="D17" s="4"/>
      <c r="E17" s="4"/>
      <c r="F17" s="5">
        <f>F15/4</f>
        <v>120750</v>
      </c>
      <c r="G17" s="5"/>
      <c r="H17" s="5"/>
      <c r="O17" t="s">
        <v>5</v>
      </c>
      <c r="P17" s="3"/>
      <c r="Q17" s="3"/>
      <c r="R17" s="3"/>
      <c r="S17" s="3"/>
      <c r="T17" s="3"/>
      <c r="U17" s="3"/>
      <c r="V17" s="3"/>
      <c r="W17" s="3"/>
    </row>
    <row r="18" spans="3:23" ht="28.5" x14ac:dyDescent="0.45">
      <c r="C18" s="6" t="s">
        <v>32</v>
      </c>
      <c r="D18" s="6"/>
      <c r="E18" s="6"/>
      <c r="F18" s="6"/>
      <c r="G18" s="3"/>
      <c r="H18" s="3"/>
      <c r="I18" s="3"/>
      <c r="J18" s="3"/>
      <c r="K18" s="3"/>
      <c r="P18" s="3"/>
      <c r="Q18" s="3"/>
      <c r="R18" s="3"/>
      <c r="S18" s="3"/>
      <c r="T18" s="3"/>
      <c r="U18" s="3"/>
      <c r="V18" s="3"/>
      <c r="W18" s="3"/>
    </row>
    <row r="19" spans="3:23" ht="28.5" x14ac:dyDescent="0.45">
      <c r="C19" s="4" t="s">
        <v>33</v>
      </c>
      <c r="D19" s="4"/>
      <c r="E19" s="4"/>
      <c r="F19" s="5">
        <f>F9/4</f>
        <v>155000</v>
      </c>
      <c r="G19" s="3"/>
      <c r="H19" s="3"/>
      <c r="I19" s="3"/>
      <c r="J19" s="3"/>
      <c r="K19" s="3"/>
      <c r="O19" t="s">
        <v>14</v>
      </c>
      <c r="P19" s="3"/>
      <c r="Q19" s="3">
        <v>250000</v>
      </c>
      <c r="R19" s="3"/>
      <c r="S19" s="3"/>
      <c r="T19" s="3"/>
      <c r="U19" s="3"/>
      <c r="V19" s="3"/>
      <c r="W19" s="3"/>
    </row>
    <row r="20" spans="3:23" ht="23.25" x14ac:dyDescent="0.35">
      <c r="C20" s="3"/>
      <c r="D20" s="3"/>
      <c r="E20" s="3"/>
      <c r="F20" s="3"/>
      <c r="G20" s="3"/>
      <c r="H20" s="3"/>
      <c r="I20" s="3"/>
      <c r="J20" s="3"/>
      <c r="K20" s="3"/>
      <c r="O20" t="s">
        <v>15</v>
      </c>
      <c r="P20" s="3"/>
      <c r="Q20" s="3"/>
      <c r="R20" s="3"/>
      <c r="S20" s="3"/>
      <c r="T20" s="3"/>
      <c r="U20" s="3"/>
      <c r="V20" s="3"/>
      <c r="W20" s="3"/>
    </row>
    <row r="21" spans="3:23" ht="23.25" x14ac:dyDescent="0.35">
      <c r="C21" s="3" t="s">
        <v>41</v>
      </c>
      <c r="D21" s="3"/>
      <c r="E21" s="3"/>
      <c r="F21" s="3"/>
      <c r="G21" s="3"/>
      <c r="H21" s="3"/>
      <c r="I21" s="3"/>
      <c r="J21" s="3"/>
      <c r="K21" s="3"/>
      <c r="P21" s="3"/>
      <c r="Q21" s="3"/>
      <c r="R21" s="3"/>
      <c r="S21" s="3"/>
      <c r="T21" s="3"/>
      <c r="U21" s="3"/>
      <c r="V21" s="3"/>
      <c r="W21" s="3"/>
    </row>
    <row r="22" spans="3:23" ht="28.5" x14ac:dyDescent="0.45">
      <c r="C22" s="16" t="s">
        <v>25</v>
      </c>
      <c r="D22" s="17"/>
      <c r="E22" s="17"/>
      <c r="F22" s="17"/>
      <c r="I22" s="3"/>
      <c r="J22" s="12"/>
      <c r="K22" s="3"/>
      <c r="L22" s="13"/>
    </row>
    <row r="23" spans="3:23" ht="28.5" x14ac:dyDescent="0.45">
      <c r="C23" s="12" t="s">
        <v>17</v>
      </c>
      <c r="D23" s="12"/>
      <c r="E23" s="13"/>
      <c r="F23" s="13">
        <f>620000/4</f>
        <v>155000</v>
      </c>
      <c r="G23" s="13"/>
      <c r="H23" s="13"/>
      <c r="I23" s="3"/>
      <c r="J23" s="12"/>
      <c r="K23" s="3"/>
      <c r="L23" s="13"/>
    </row>
    <row r="24" spans="3:23" ht="28.5" x14ac:dyDescent="0.45">
      <c r="C24" s="8" t="s">
        <v>16</v>
      </c>
      <c r="D24" s="8"/>
      <c r="E24" s="8"/>
      <c r="F24" s="9">
        <f>F23/2</f>
        <v>77500</v>
      </c>
      <c r="G24" s="13"/>
      <c r="H24" s="13"/>
      <c r="I24" s="3"/>
      <c r="J24" s="10"/>
      <c r="K24" s="3"/>
      <c r="L24" s="11"/>
    </row>
    <row r="25" spans="3:23" ht="28.5" x14ac:dyDescent="0.45">
      <c r="C25" s="10" t="s">
        <v>18</v>
      </c>
      <c r="D25" s="10"/>
      <c r="E25" s="10"/>
      <c r="F25" s="11">
        <f>F23-F24</f>
        <v>77500</v>
      </c>
      <c r="G25" s="11"/>
      <c r="H25" s="11"/>
      <c r="I25" s="3"/>
      <c r="J25" s="10"/>
      <c r="K25" s="3"/>
      <c r="L25" s="13"/>
    </row>
    <row r="26" spans="3:23" s="14" customFormat="1" ht="23.25" x14ac:dyDescent="0.35">
      <c r="I26" s="1"/>
      <c r="J26" s="1"/>
      <c r="K26" s="1"/>
    </row>
    <row r="27" spans="3:23" ht="28.5" x14ac:dyDescent="0.45">
      <c r="C27" s="12" t="s">
        <v>42</v>
      </c>
      <c r="D27" s="12"/>
      <c r="E27" s="13"/>
      <c r="F27" s="13">
        <f>F17</f>
        <v>120750</v>
      </c>
      <c r="G27" s="13"/>
      <c r="H27" s="13"/>
      <c r="I27" s="3"/>
      <c r="J27" s="3"/>
      <c r="K27" s="3"/>
    </row>
    <row r="28" spans="3:23" ht="28.5" x14ac:dyDescent="0.45">
      <c r="C28" s="8" t="s">
        <v>16</v>
      </c>
      <c r="D28" s="8"/>
      <c r="E28" s="8"/>
      <c r="F28" s="9">
        <f>F27/2</f>
        <v>60375</v>
      </c>
      <c r="G28" s="13"/>
      <c r="H28" s="13"/>
      <c r="I28" s="3"/>
      <c r="J28" s="3"/>
      <c r="K28" s="3"/>
    </row>
    <row r="29" spans="3:23" ht="28.5" x14ac:dyDescent="0.45">
      <c r="C29" s="10" t="s">
        <v>18</v>
      </c>
      <c r="D29" s="10"/>
      <c r="E29" s="10"/>
      <c r="F29" s="11">
        <f>F27-F28</f>
        <v>60375</v>
      </c>
      <c r="G29" s="11"/>
      <c r="H29" s="11"/>
      <c r="I29" s="3"/>
      <c r="J29" s="3"/>
      <c r="K29" s="3"/>
    </row>
    <row r="30" spans="3:23" s="14" customFormat="1" ht="28.5" x14ac:dyDescent="0.45">
      <c r="C30" s="12"/>
      <c r="D30" s="12"/>
      <c r="E30" s="12"/>
      <c r="F30" s="13"/>
      <c r="G30" s="13"/>
      <c r="H30" s="13"/>
      <c r="I30" s="1"/>
      <c r="J30" s="1"/>
      <c r="K30" s="1"/>
    </row>
    <row r="31" spans="3:23" ht="28.5" x14ac:dyDescent="0.45">
      <c r="C31" s="10" t="s">
        <v>22</v>
      </c>
      <c r="D31" s="10"/>
      <c r="E31" s="10"/>
      <c r="F31" s="11">
        <f>F29-F25</f>
        <v>-17125</v>
      </c>
      <c r="G31" s="11"/>
      <c r="H31" s="11"/>
      <c r="I31" s="3"/>
      <c r="J31" s="3"/>
      <c r="K31" s="3"/>
    </row>
    <row r="32" spans="3:23" ht="23.25" x14ac:dyDescent="0.35">
      <c r="C32" s="1"/>
      <c r="D32" s="1"/>
      <c r="E32" s="1"/>
      <c r="F32" s="1"/>
      <c r="G32" s="1"/>
      <c r="H32" s="1"/>
      <c r="I32" s="3"/>
      <c r="J32" s="3"/>
      <c r="K32" s="3"/>
    </row>
    <row r="33" spans="3:11" ht="28.5" x14ac:dyDescent="0.45">
      <c r="C33" s="16" t="s">
        <v>19</v>
      </c>
      <c r="D33" s="12"/>
      <c r="E33" s="13"/>
      <c r="F33" s="14"/>
      <c r="G33" s="13">
        <f>F27</f>
        <v>120750</v>
      </c>
      <c r="H33" s="14"/>
      <c r="I33" s="3"/>
      <c r="J33" s="3"/>
      <c r="K33" s="3"/>
    </row>
    <row r="34" spans="3:11" ht="28.5" x14ac:dyDescent="0.45">
      <c r="C34" s="8" t="s">
        <v>26</v>
      </c>
      <c r="D34" s="8"/>
      <c r="E34" s="8" t="s">
        <v>20</v>
      </c>
      <c r="F34" s="9" t="s">
        <v>21</v>
      </c>
      <c r="G34" s="9" t="s">
        <v>23</v>
      </c>
      <c r="H34" s="9" t="s">
        <v>40</v>
      </c>
      <c r="I34" s="3"/>
      <c r="J34" s="3"/>
      <c r="K34" s="3"/>
    </row>
    <row r="35" spans="3:11" ht="28.5" x14ac:dyDescent="0.45">
      <c r="C35" s="12"/>
      <c r="D35" s="12" t="s">
        <v>27</v>
      </c>
      <c r="E35" s="15">
        <f>G33*0.07</f>
        <v>8452.5</v>
      </c>
      <c r="F35" s="13">
        <f>E35</f>
        <v>8452.5</v>
      </c>
      <c r="G35" s="13">
        <f>G33+E35</f>
        <v>129202.5</v>
      </c>
      <c r="H35" s="13">
        <f>G35/2</f>
        <v>64601.25</v>
      </c>
      <c r="I35" s="3"/>
      <c r="J35" s="3"/>
      <c r="K35" s="3"/>
    </row>
    <row r="36" spans="3:11" ht="28.5" x14ac:dyDescent="0.45">
      <c r="C36" s="1"/>
      <c r="D36" s="12" t="s">
        <v>28</v>
      </c>
      <c r="E36" s="7">
        <f>($G$33+F35)*0.07</f>
        <v>9044.1750000000011</v>
      </c>
      <c r="F36" s="13">
        <f>F35+E36</f>
        <v>17496.675000000003</v>
      </c>
      <c r="G36" s="13">
        <f>G35+E36</f>
        <v>138246.67499999999</v>
      </c>
      <c r="H36" s="13">
        <f t="shared" ref="H36:H39" si="0">G36/2</f>
        <v>69123.337499999994</v>
      </c>
      <c r="I36" s="3"/>
      <c r="J36" s="3"/>
      <c r="K36" s="3"/>
    </row>
    <row r="37" spans="3:11" ht="28.5" x14ac:dyDescent="0.45">
      <c r="C37" s="1"/>
      <c r="D37" s="12" t="s">
        <v>29</v>
      </c>
      <c r="E37" s="7">
        <f>($G$33+F36)*0.07</f>
        <v>9677.2672500000008</v>
      </c>
      <c r="F37" s="13">
        <f t="shared" ref="F37:F39" si="1">F36+E37</f>
        <v>27173.942250000004</v>
      </c>
      <c r="G37" s="13">
        <f t="shared" ref="G37:G39" si="2">G36+E37</f>
        <v>147923.94224999999</v>
      </c>
      <c r="H37" s="13">
        <f t="shared" si="0"/>
        <v>73961.971124999996</v>
      </c>
      <c r="I37" s="3"/>
      <c r="J37" s="3"/>
      <c r="K37" s="3"/>
    </row>
    <row r="38" spans="3:11" ht="28.8" x14ac:dyDescent="0.55000000000000004">
      <c r="C38" s="1"/>
      <c r="D38" s="12" t="s">
        <v>30</v>
      </c>
      <c r="E38" s="7">
        <f>($G$33+F37)*0.07</f>
        <v>10354.6759575</v>
      </c>
      <c r="F38" s="13">
        <f t="shared" si="1"/>
        <v>37528.618207500003</v>
      </c>
      <c r="G38" s="13">
        <f t="shared" si="2"/>
        <v>158278.6182075</v>
      </c>
      <c r="H38" s="13">
        <f t="shared" si="0"/>
        <v>79139.309103749998</v>
      </c>
      <c r="I38" s="3"/>
      <c r="J38" s="3"/>
      <c r="K38" s="3"/>
    </row>
    <row r="39" spans="3:11" ht="28.8" x14ac:dyDescent="0.55000000000000004">
      <c r="C39" s="1"/>
      <c r="D39" s="12" t="s">
        <v>31</v>
      </c>
      <c r="E39" s="7">
        <f>($G$33+F38)*0.07</f>
        <v>11079.503274525001</v>
      </c>
      <c r="F39" s="13">
        <f t="shared" si="1"/>
        <v>48608.121482025002</v>
      </c>
      <c r="G39" s="13">
        <f t="shared" si="2"/>
        <v>169358.12148202499</v>
      </c>
      <c r="H39" s="13">
        <f t="shared" si="0"/>
        <v>84679.060741012494</v>
      </c>
      <c r="I39" s="3"/>
      <c r="J39" s="3"/>
      <c r="K39" s="3"/>
    </row>
    <row r="40" spans="3:11" ht="23.4" x14ac:dyDescent="0.45">
      <c r="C40" s="3"/>
      <c r="D40" s="3"/>
      <c r="E40" s="3"/>
      <c r="F40" s="3"/>
      <c r="G40" s="3"/>
      <c r="H40" s="3"/>
      <c r="I40" s="3"/>
      <c r="J40" s="3"/>
      <c r="K40" s="3"/>
    </row>
    <row r="41" spans="3:11" ht="23.4" x14ac:dyDescent="0.45">
      <c r="C41" s="3"/>
      <c r="D41" s="3"/>
      <c r="E41" s="3"/>
      <c r="F41" s="3"/>
      <c r="G41" s="3"/>
      <c r="H41" s="3"/>
      <c r="I41" s="3"/>
      <c r="J41" s="3"/>
      <c r="K41" s="3"/>
    </row>
    <row r="42" spans="3:11" ht="23.4" x14ac:dyDescent="0.45">
      <c r="C42" s="3" t="s">
        <v>34</v>
      </c>
      <c r="D42" s="3"/>
      <c r="E42" s="3"/>
      <c r="F42" s="3"/>
      <c r="G42" s="3"/>
      <c r="H42" s="3"/>
      <c r="I42" s="3"/>
      <c r="J42" s="3"/>
      <c r="K42" s="3"/>
    </row>
    <row r="43" spans="3:11" ht="28.8" x14ac:dyDescent="0.55000000000000004">
      <c r="C43" s="16" t="s">
        <v>25</v>
      </c>
      <c r="D43" s="17"/>
      <c r="E43" s="17"/>
      <c r="F43" s="17"/>
      <c r="I43" s="3"/>
      <c r="J43" s="3"/>
      <c r="K43" s="3"/>
    </row>
    <row r="44" spans="3:11" ht="28.8" x14ac:dyDescent="0.55000000000000004">
      <c r="C44" s="12" t="s">
        <v>17</v>
      </c>
      <c r="D44" s="12"/>
      <c r="E44" s="13"/>
      <c r="F44" s="13">
        <f>620000/4</f>
        <v>155000</v>
      </c>
      <c r="G44" s="13"/>
      <c r="H44" s="13"/>
      <c r="I44" s="3"/>
      <c r="J44" s="3"/>
      <c r="K44" s="3"/>
    </row>
    <row r="45" spans="3:11" ht="28.8" x14ac:dyDescent="0.55000000000000004">
      <c r="C45" s="8" t="s">
        <v>36</v>
      </c>
      <c r="D45" s="8"/>
      <c r="E45" s="8"/>
      <c r="F45" s="9">
        <f>F44*0.25</f>
        <v>38750</v>
      </c>
      <c r="G45" s="13"/>
      <c r="H45" s="13"/>
      <c r="I45" s="3"/>
      <c r="J45" s="3"/>
      <c r="K45" s="3"/>
    </row>
    <row r="46" spans="3:11" ht="28.8" x14ac:dyDescent="0.55000000000000004">
      <c r="C46" s="10" t="s">
        <v>18</v>
      </c>
      <c r="D46" s="10"/>
      <c r="E46" s="10"/>
      <c r="F46" s="11">
        <f>F44-F45</f>
        <v>116250</v>
      </c>
      <c r="G46" s="11"/>
      <c r="H46" s="11"/>
      <c r="I46" s="3"/>
      <c r="J46" s="3"/>
      <c r="K46" s="3"/>
    </row>
    <row r="47" spans="3:11" x14ac:dyDescent="0.3">
      <c r="C47" s="14"/>
      <c r="D47" s="14"/>
      <c r="E47" s="14"/>
      <c r="F47" s="14"/>
      <c r="G47" s="14"/>
      <c r="H47" s="14"/>
    </row>
    <row r="48" spans="3:11" ht="28.8" x14ac:dyDescent="0.55000000000000004">
      <c r="C48" s="12" t="s">
        <v>35</v>
      </c>
      <c r="D48" s="12"/>
      <c r="E48" s="13"/>
      <c r="F48" s="13">
        <f>$F$17</f>
        <v>120750</v>
      </c>
      <c r="G48" s="13"/>
      <c r="H48" s="13"/>
    </row>
    <row r="49" spans="3:8" ht="28.8" x14ac:dyDescent="0.55000000000000004">
      <c r="C49" s="8" t="s">
        <v>36</v>
      </c>
      <c r="D49" s="8"/>
      <c r="E49" s="8"/>
      <c r="F49" s="9">
        <f>F48*0.25</f>
        <v>30187.5</v>
      </c>
      <c r="G49" s="13"/>
      <c r="H49" s="13"/>
    </row>
    <row r="50" spans="3:8" ht="28.8" x14ac:dyDescent="0.55000000000000004">
      <c r="C50" s="10" t="s">
        <v>18</v>
      </c>
      <c r="D50" s="10"/>
      <c r="E50" s="10"/>
      <c r="F50" s="11">
        <f>F48-F49</f>
        <v>90562.5</v>
      </c>
      <c r="G50" s="11"/>
      <c r="H50" s="11"/>
    </row>
    <row r="51" spans="3:8" ht="28.8" x14ac:dyDescent="0.55000000000000004">
      <c r="C51" s="12"/>
      <c r="D51" s="12"/>
      <c r="E51" s="12"/>
      <c r="F51" s="13"/>
      <c r="G51" s="13"/>
      <c r="H51" s="13"/>
    </row>
    <row r="52" spans="3:8" ht="28.8" x14ac:dyDescent="0.55000000000000004">
      <c r="C52" s="10" t="s">
        <v>22</v>
      </c>
      <c r="D52" s="10"/>
      <c r="E52" s="10"/>
      <c r="F52" s="11">
        <f>F50-F46</f>
        <v>-25687.5</v>
      </c>
      <c r="G52" s="11"/>
      <c r="H52" s="11"/>
    </row>
    <row r="53" spans="3:8" ht="23.4" x14ac:dyDescent="0.45">
      <c r="C53" s="1"/>
      <c r="D53" s="1"/>
      <c r="E53" s="1"/>
      <c r="F53" s="1"/>
      <c r="G53" s="1"/>
      <c r="H53" s="1"/>
    </row>
    <row r="54" spans="3:8" ht="28.8" x14ac:dyDescent="0.55000000000000004">
      <c r="C54" s="16" t="s">
        <v>37</v>
      </c>
      <c r="D54" s="12"/>
      <c r="E54" s="13"/>
      <c r="F54" s="14"/>
      <c r="G54" s="13">
        <f>F48</f>
        <v>120750</v>
      </c>
      <c r="H54" s="14"/>
    </row>
    <row r="55" spans="3:8" ht="28.8" x14ac:dyDescent="0.55000000000000004">
      <c r="C55" s="8" t="s">
        <v>26</v>
      </c>
      <c r="D55" s="8"/>
      <c r="E55" s="8" t="s">
        <v>20</v>
      </c>
      <c r="F55" s="9" t="s">
        <v>21</v>
      </c>
      <c r="G55" s="9" t="s">
        <v>23</v>
      </c>
      <c r="H55" s="9" t="s">
        <v>24</v>
      </c>
    </row>
    <row r="56" spans="3:8" ht="28.8" x14ac:dyDescent="0.55000000000000004">
      <c r="C56" s="12"/>
      <c r="D56" s="12" t="s">
        <v>27</v>
      </c>
      <c r="E56" s="15">
        <f>G54*0.07</f>
        <v>8452.5</v>
      </c>
      <c r="F56" s="13">
        <f>E56</f>
        <v>8452.5</v>
      </c>
      <c r="G56" s="13">
        <f>G54+E56</f>
        <v>129202.5</v>
      </c>
      <c r="H56" s="13">
        <f>G56*0.75</f>
        <v>96901.875</v>
      </c>
    </row>
    <row r="57" spans="3:8" ht="28.8" x14ac:dyDescent="0.55000000000000004">
      <c r="C57" s="1"/>
      <c r="D57" s="12" t="s">
        <v>28</v>
      </c>
      <c r="E57" s="7">
        <f>($G$33+F56)*0.07</f>
        <v>9044.1750000000011</v>
      </c>
      <c r="F57" s="13">
        <f>F56+E57</f>
        <v>17496.675000000003</v>
      </c>
      <c r="G57" s="13">
        <f>G56+E57</f>
        <v>138246.67499999999</v>
      </c>
      <c r="H57" s="13">
        <f t="shared" ref="H57:H60" si="3">G57*0.75</f>
        <v>103685.00624999999</v>
      </c>
    </row>
    <row r="58" spans="3:8" ht="28.8" x14ac:dyDescent="0.55000000000000004">
      <c r="C58" s="1"/>
      <c r="D58" s="12" t="s">
        <v>29</v>
      </c>
      <c r="E58" s="7">
        <f>($G$33+F57)*0.07</f>
        <v>9677.2672500000008</v>
      </c>
      <c r="F58" s="13">
        <f t="shared" ref="F58:F60" si="4">F57+E58</f>
        <v>27173.942250000004</v>
      </c>
      <c r="G58" s="13">
        <f t="shared" ref="G58:G60" si="5">G57+E58</f>
        <v>147923.94224999999</v>
      </c>
      <c r="H58" s="13">
        <f t="shared" si="3"/>
        <v>110942.9566875</v>
      </c>
    </row>
    <row r="59" spans="3:8" ht="28.8" x14ac:dyDescent="0.55000000000000004">
      <c r="C59" s="1"/>
      <c r="D59" s="12" t="s">
        <v>30</v>
      </c>
      <c r="E59" s="7">
        <f>($G$33+F58)*0.07</f>
        <v>10354.6759575</v>
      </c>
      <c r="F59" s="13">
        <f t="shared" si="4"/>
        <v>37528.618207500003</v>
      </c>
      <c r="G59" s="13">
        <f t="shared" si="5"/>
        <v>158278.6182075</v>
      </c>
      <c r="H59" s="13">
        <f t="shared" si="3"/>
        <v>118708.963655625</v>
      </c>
    </row>
    <row r="60" spans="3:8" ht="28.8" x14ac:dyDescent="0.55000000000000004">
      <c r="C60" s="1"/>
      <c r="D60" s="12" t="s">
        <v>31</v>
      </c>
      <c r="E60" s="7">
        <f>($G$33+F59)*0.07</f>
        <v>11079.503274525001</v>
      </c>
      <c r="F60" s="13">
        <f t="shared" si="4"/>
        <v>48608.121482025002</v>
      </c>
      <c r="G60" s="13">
        <f t="shared" si="5"/>
        <v>169358.12148202499</v>
      </c>
      <c r="H60" s="13">
        <f t="shared" si="3"/>
        <v>127018.59111151873</v>
      </c>
    </row>
    <row r="61" spans="3:8" x14ac:dyDescent="0.3">
      <c r="C61" s="14"/>
      <c r="D61" s="14"/>
      <c r="E61" s="14"/>
      <c r="F61" s="14"/>
      <c r="G61" s="14"/>
      <c r="H61" s="14"/>
    </row>
    <row r="69" spans="3:6" ht="28.8" x14ac:dyDescent="0.55000000000000004">
      <c r="C69" s="16" t="s">
        <v>25</v>
      </c>
      <c r="D69" s="17"/>
      <c r="E69" s="17"/>
      <c r="F69" s="17"/>
    </row>
    <row r="70" spans="3:6" ht="28.8" x14ac:dyDescent="0.55000000000000004">
      <c r="C70" s="12" t="s">
        <v>17</v>
      </c>
      <c r="D70" s="12"/>
      <c r="E70" s="13"/>
      <c r="F70" s="13">
        <v>155000</v>
      </c>
    </row>
    <row r="71" spans="3:6" ht="28.8" x14ac:dyDescent="0.55000000000000004">
      <c r="C71" s="8" t="s">
        <v>16</v>
      </c>
      <c r="D71" s="8"/>
      <c r="E71" s="8"/>
      <c r="F71" s="9">
        <v>77500</v>
      </c>
    </row>
    <row r="72" spans="3:6" ht="28.8" x14ac:dyDescent="0.55000000000000004">
      <c r="C72" s="10" t="s">
        <v>18</v>
      </c>
      <c r="D72" s="10"/>
      <c r="E72" s="10"/>
      <c r="F72" s="11">
        <v>77500</v>
      </c>
    </row>
    <row r="73" spans="3:6" x14ac:dyDescent="0.3">
      <c r="C73" s="14"/>
      <c r="D73" s="14"/>
      <c r="E73" s="14"/>
      <c r="F73" s="14"/>
    </row>
    <row r="74" spans="3:6" ht="35.25" customHeight="1" x14ac:dyDescent="0.55000000000000004">
      <c r="C74" s="16" t="s">
        <v>39</v>
      </c>
      <c r="D74" s="14"/>
      <c r="E74" s="14"/>
      <c r="F74" s="14"/>
    </row>
    <row r="75" spans="3:6" ht="28.8" x14ac:dyDescent="0.55000000000000004">
      <c r="C75" s="12" t="s">
        <v>38</v>
      </c>
      <c r="D75" s="12"/>
      <c r="E75" s="13"/>
      <c r="F75" s="13">
        <v>120750</v>
      </c>
    </row>
    <row r="76" spans="3:6" ht="28.8" x14ac:dyDescent="0.55000000000000004">
      <c r="C76" s="8" t="s">
        <v>16</v>
      </c>
      <c r="D76" s="8"/>
      <c r="E76" s="8"/>
      <c r="F76" s="9">
        <v>60375</v>
      </c>
    </row>
    <row r="77" spans="3:6" ht="28.8" x14ac:dyDescent="0.55000000000000004">
      <c r="C77" s="10" t="s">
        <v>18</v>
      </c>
      <c r="D77" s="10"/>
      <c r="E77" s="10"/>
      <c r="F77" s="11">
        <v>60375</v>
      </c>
    </row>
    <row r="78" spans="3:6" ht="28.8" x14ac:dyDescent="0.55000000000000004">
      <c r="C78" s="12"/>
      <c r="D78" s="12"/>
      <c r="E78" s="12"/>
      <c r="F78" s="13"/>
    </row>
    <row r="79" spans="3:6" ht="28.8" x14ac:dyDescent="0.55000000000000004">
      <c r="C79" s="10" t="s">
        <v>22</v>
      </c>
      <c r="D79" s="10"/>
      <c r="E79" s="10"/>
      <c r="F79" s="11">
        <v>-17125</v>
      </c>
    </row>
    <row r="82" spans="3:6" ht="28.8" x14ac:dyDescent="0.55000000000000004">
      <c r="C82" s="16" t="s">
        <v>25</v>
      </c>
      <c r="D82" s="17"/>
      <c r="E82" s="17"/>
      <c r="F82" s="17"/>
    </row>
    <row r="83" spans="3:6" ht="28.8" x14ac:dyDescent="0.55000000000000004">
      <c r="C83" s="12" t="s">
        <v>17</v>
      </c>
      <c r="D83" s="12"/>
      <c r="E83" s="13"/>
      <c r="F83" s="13">
        <v>155000</v>
      </c>
    </row>
    <row r="84" spans="3:6" ht="28.8" x14ac:dyDescent="0.55000000000000004">
      <c r="C84" s="8" t="s">
        <v>16</v>
      </c>
      <c r="D84" s="8"/>
      <c r="E84" s="8"/>
      <c r="F84" s="9">
        <v>77500</v>
      </c>
    </row>
    <row r="85" spans="3:6" ht="28.8" x14ac:dyDescent="0.55000000000000004">
      <c r="C85" s="10" t="s">
        <v>18</v>
      </c>
      <c r="D85" s="10"/>
      <c r="E85" s="10"/>
      <c r="F85" s="11">
        <v>77500</v>
      </c>
    </row>
    <row r="86" spans="3:6" x14ac:dyDescent="0.3">
      <c r="C86" s="14"/>
      <c r="D86" s="14"/>
      <c r="E86" s="14"/>
      <c r="F86" s="14"/>
    </row>
    <row r="87" spans="3:6" ht="28.8" x14ac:dyDescent="0.55000000000000004">
      <c r="C87" s="16" t="s">
        <v>39</v>
      </c>
      <c r="D87" s="14"/>
      <c r="E87" s="14"/>
      <c r="F87" s="14"/>
    </row>
    <row r="88" spans="3:6" ht="28.8" x14ac:dyDescent="0.55000000000000004">
      <c r="C88" s="12" t="s">
        <v>42</v>
      </c>
      <c r="D88" s="12"/>
      <c r="E88" s="13"/>
      <c r="F88" s="13">
        <v>120750</v>
      </c>
    </row>
    <row r="89" spans="3:6" ht="28.8" x14ac:dyDescent="0.55000000000000004">
      <c r="C89" s="8" t="s">
        <v>16</v>
      </c>
      <c r="D89" s="8"/>
      <c r="E89" s="8"/>
      <c r="F89" s="9">
        <v>60375</v>
      </c>
    </row>
    <row r="90" spans="3:6" ht="28.8" x14ac:dyDescent="0.55000000000000004">
      <c r="C90" s="10" t="s">
        <v>18</v>
      </c>
      <c r="D90" s="10"/>
      <c r="E90" s="10"/>
      <c r="F90" s="11">
        <v>60375</v>
      </c>
    </row>
    <row r="91" spans="3:6" ht="28.8" x14ac:dyDescent="0.55000000000000004">
      <c r="C91" s="12"/>
      <c r="D91" s="12"/>
      <c r="E91" s="12"/>
      <c r="F91" s="13"/>
    </row>
    <row r="92" spans="3:6" ht="28.8" x14ac:dyDescent="0.55000000000000004">
      <c r="C92" s="10" t="s">
        <v>22</v>
      </c>
      <c r="D92" s="10"/>
      <c r="E92" s="10"/>
      <c r="F92" s="11">
        <v>-17125</v>
      </c>
    </row>
  </sheetData>
  <pageMargins left="0.7" right="0.7" top="0.75" bottom="0.75" header="0.3" footer="0.3"/>
  <pageSetup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2015-03-26T20:14:13Z</dcterms:modified>
</cp:coreProperties>
</file>