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15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5" i="1" l="1"/>
  <c r="F51" i="1" s="1"/>
  <c r="G51" i="1"/>
  <c r="G49" i="1"/>
  <c r="F49" i="1"/>
  <c r="G46" i="1"/>
  <c r="F46" i="1"/>
  <c r="M40" i="1"/>
  <c r="N40" i="1" s="1"/>
  <c r="N41" i="1" s="1"/>
  <c r="G34" i="1"/>
  <c r="G33" i="1"/>
  <c r="F33" i="1"/>
  <c r="F44" i="1"/>
  <c r="G42" i="1"/>
  <c r="F42" i="1"/>
  <c r="G41" i="1"/>
  <c r="F41" i="1"/>
  <c r="N39" i="1"/>
  <c r="M28" i="1"/>
  <c r="M37" i="1"/>
  <c r="N37" i="1" s="1"/>
  <c r="M32" i="1"/>
  <c r="M8" i="1"/>
  <c r="M12" i="1"/>
  <c r="G32" i="1"/>
  <c r="G30" i="1"/>
  <c r="F30" i="1"/>
  <c r="H17" i="1"/>
  <c r="H16" i="1"/>
  <c r="H15" i="1"/>
  <c r="G17" i="1"/>
  <c r="G16" i="1"/>
  <c r="G15" i="1"/>
  <c r="F12" i="1"/>
  <c r="F8" i="1"/>
  <c r="N28" i="1"/>
  <c r="G52" i="1" l="1"/>
</calcChain>
</file>

<file path=xl/sharedStrings.xml><?xml version="1.0" encoding="utf-8"?>
<sst xmlns="http://schemas.openxmlformats.org/spreadsheetml/2006/main" count="63" uniqueCount="45">
  <si>
    <t>Salary</t>
  </si>
  <si>
    <t>CPP</t>
  </si>
  <si>
    <t>EI</t>
  </si>
  <si>
    <t>NI for tax</t>
  </si>
  <si>
    <t>Less Deductions</t>
  </si>
  <si>
    <t>Car</t>
  </si>
  <si>
    <t>Lease</t>
  </si>
  <si>
    <t>Insurance</t>
  </si>
  <si>
    <t>Repairs</t>
  </si>
  <si>
    <t>Gasoline</t>
  </si>
  <si>
    <t>Mielage</t>
  </si>
  <si>
    <t>Personal</t>
  </si>
  <si>
    <t>Work</t>
  </si>
  <si>
    <t>Total</t>
  </si>
  <si>
    <t>Qty</t>
  </si>
  <si>
    <t>%</t>
  </si>
  <si>
    <t>Cost allocation</t>
  </si>
  <si>
    <t>Meals (50%)</t>
  </si>
  <si>
    <t>Taxable Income</t>
  </si>
  <si>
    <t xml:space="preserve">Total </t>
  </si>
  <si>
    <t>Car related expenses</t>
  </si>
  <si>
    <t>Added Benefits</t>
  </si>
  <si>
    <t>Car Standby</t>
  </si>
  <si>
    <t>Operating cost benefit</t>
  </si>
  <si>
    <t>Loan</t>
  </si>
  <si>
    <t>Life Insurance</t>
  </si>
  <si>
    <t>Medical Insurance</t>
  </si>
  <si>
    <t>Club fees</t>
  </si>
  <si>
    <t>Total Benefits</t>
  </si>
  <si>
    <t>Taxable income</t>
  </si>
  <si>
    <t>Item</t>
  </si>
  <si>
    <t>Job1</t>
  </si>
  <si>
    <t>Job2</t>
  </si>
  <si>
    <t>CPP&amp;EI</t>
  </si>
  <si>
    <t>Tax Liability (@40%)</t>
  </si>
  <si>
    <t>Tax Liability</t>
  </si>
  <si>
    <t>Net Income After Tax</t>
  </si>
  <si>
    <t>Meals While Traveling</t>
  </si>
  <si>
    <t>House Insurance</t>
  </si>
  <si>
    <t>Golf club fees</t>
  </si>
  <si>
    <t>Total Cash Flow</t>
  </si>
  <si>
    <t>*Assuming fixed 100k$ in capital throughout the year</t>
  </si>
  <si>
    <t>Delta</t>
  </si>
  <si>
    <t>Interest **</t>
  </si>
  <si>
    <t>Car Expenses*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</si>
</sst>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6666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Border="1"/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/>
    <xf numFmtId="0" fontId="2" fillId="0" borderId="0" xfId="0" applyFont="1"/>
    <xf numFmtId="166" fontId="0" fillId="0" borderId="0" xfId="1" applyNumberFormat="1" applyFont="1"/>
    <xf numFmtId="166" fontId="0" fillId="0" borderId="1" xfId="1" applyNumberFormat="1" applyFont="1" applyBorder="1"/>
    <xf numFmtId="0" fontId="0" fillId="0" borderId="0" xfId="0" applyFont="1"/>
    <xf numFmtId="0" fontId="0" fillId="0" borderId="0" xfId="0" applyAlignment="1">
      <alignment wrapText="1"/>
    </xf>
    <xf numFmtId="166" fontId="1" fillId="0" borderId="0" xfId="1" applyNumberFormat="1" applyFont="1"/>
    <xf numFmtId="166" fontId="2" fillId="0" borderId="0" xfId="1" applyNumberFormat="1" applyFont="1"/>
    <xf numFmtId="166" fontId="0" fillId="0" borderId="0" xfId="1" applyNumberFormat="1" applyFont="1" applyBorder="1"/>
    <xf numFmtId="166" fontId="0" fillId="0" borderId="0" xfId="0" applyNumberFormat="1"/>
    <xf numFmtId="166" fontId="2" fillId="0" borderId="0" xfId="0" applyNumberFormat="1" applyFont="1"/>
    <xf numFmtId="164" fontId="2" fillId="2" borderId="1" xfId="1" applyNumberFormat="1" applyFont="1" applyFill="1" applyBorder="1"/>
    <xf numFmtId="164" fontId="2" fillId="2" borderId="0" xfId="1" applyNumberFormat="1" applyFont="1" applyFill="1"/>
    <xf numFmtId="5" fontId="0" fillId="0" borderId="0" xfId="1" applyNumberFormat="1" applyFont="1"/>
    <xf numFmtId="5" fontId="0" fillId="0" borderId="1" xfId="1" applyNumberFormat="1" applyFont="1" applyBorder="1"/>
    <xf numFmtId="5" fontId="2" fillId="2" borderId="0" xfId="1" applyNumberFormat="1" applyFont="1" applyFill="1"/>
    <xf numFmtId="0" fontId="0" fillId="2" borderId="0" xfId="0" applyFill="1"/>
    <xf numFmtId="164" fontId="0" fillId="2" borderId="0" xfId="1" applyNumberFormat="1" applyFont="1" applyFill="1"/>
    <xf numFmtId="166" fontId="0" fillId="2" borderId="0" xfId="1" applyNumberFormat="1" applyFont="1" applyFill="1"/>
    <xf numFmtId="0" fontId="2" fillId="2" borderId="0" xfId="0" applyFont="1" applyFill="1"/>
    <xf numFmtId="166" fontId="0" fillId="2" borderId="0" xfId="0" applyNumberFormat="1" applyFill="1"/>
    <xf numFmtId="0" fontId="2" fillId="2" borderId="0" xfId="0" applyFont="1" applyFill="1" applyBorder="1"/>
    <xf numFmtId="9" fontId="0" fillId="0" borderId="0" xfId="2" applyFont="1" applyBorder="1"/>
    <xf numFmtId="0" fontId="2" fillId="0" borderId="0" xfId="0" applyFont="1" applyBorder="1"/>
    <xf numFmtId="9" fontId="2" fillId="0" borderId="0" xfId="0" applyNumberFormat="1" applyFont="1" applyBorder="1"/>
    <xf numFmtId="166" fontId="2" fillId="0" borderId="0" xfId="1" applyNumberFormat="1" applyFont="1" applyBorder="1"/>
    <xf numFmtId="9" fontId="0" fillId="0" borderId="1" xfId="2" applyFont="1" applyBorder="1"/>
    <xf numFmtId="0" fontId="2" fillId="0" borderId="2" xfId="0" applyFont="1" applyBorder="1"/>
    <xf numFmtId="5" fontId="2" fillId="0" borderId="3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N55"/>
  <sheetViews>
    <sheetView tabSelected="1" topLeftCell="A16" workbookViewId="0">
      <selection activeCell="E51" sqref="E51:G52"/>
    </sheetView>
  </sheetViews>
  <sheetFormatPr defaultRowHeight="15" x14ac:dyDescent="0.25"/>
  <cols>
    <col min="4" max="4" width="3.5703125" customWidth="1"/>
    <col min="5" max="5" width="31.85546875" bestFit="1" customWidth="1"/>
    <col min="6" max="7" width="11.7109375" customWidth="1"/>
    <col min="8" max="8" width="16.42578125" customWidth="1"/>
    <col min="11" max="11" width="4.85546875" customWidth="1"/>
    <col min="12" max="12" width="22.28515625" customWidth="1"/>
    <col min="13" max="13" width="10.5703125" bestFit="1" customWidth="1"/>
    <col min="14" max="14" width="10.140625" bestFit="1" customWidth="1"/>
  </cols>
  <sheetData>
    <row r="6" spans="4:13" x14ac:dyDescent="0.25">
      <c r="D6" s="23" t="s">
        <v>20</v>
      </c>
      <c r="E6" s="23"/>
      <c r="F6" s="23"/>
      <c r="K6" t="s">
        <v>20</v>
      </c>
    </row>
    <row r="8" spans="4:13" x14ac:dyDescent="0.25">
      <c r="D8" t="s">
        <v>6</v>
      </c>
      <c r="F8" s="9">
        <f>500*12</f>
        <v>6000</v>
      </c>
      <c r="K8" t="s">
        <v>6</v>
      </c>
      <c r="M8" s="6">
        <f>650*12</f>
        <v>7800</v>
      </c>
    </row>
    <row r="9" spans="4:13" x14ac:dyDescent="0.25">
      <c r="D9" t="s">
        <v>7</v>
      </c>
      <c r="F9" s="9">
        <v>1800</v>
      </c>
      <c r="K9" t="s">
        <v>7</v>
      </c>
      <c r="M9" s="6">
        <v>1800</v>
      </c>
    </row>
    <row r="10" spans="4:13" x14ac:dyDescent="0.25">
      <c r="D10" t="s">
        <v>8</v>
      </c>
      <c r="F10" s="9">
        <v>600</v>
      </c>
      <c r="K10" t="s">
        <v>8</v>
      </c>
      <c r="M10" s="6">
        <v>600</v>
      </c>
    </row>
    <row r="11" spans="4:13" x14ac:dyDescent="0.25">
      <c r="D11" s="2" t="s">
        <v>9</v>
      </c>
      <c r="E11" s="2"/>
      <c r="F11" s="10">
        <v>4200</v>
      </c>
      <c r="K11" s="2" t="s">
        <v>9</v>
      </c>
      <c r="L11" s="2"/>
      <c r="M11" s="7">
        <v>4200</v>
      </c>
    </row>
    <row r="12" spans="4:13" x14ac:dyDescent="0.25">
      <c r="D12" s="23" t="s">
        <v>19</v>
      </c>
      <c r="E12" s="23"/>
      <c r="F12" s="25">
        <f>SUM(F8:F11)</f>
        <v>12600</v>
      </c>
      <c r="I12" s="1"/>
      <c r="K12" t="s">
        <v>19</v>
      </c>
      <c r="M12" s="6">
        <f>SUM(M8:M11)</f>
        <v>14400</v>
      </c>
    </row>
    <row r="13" spans="4:13" x14ac:dyDescent="0.25">
      <c r="F13" s="4"/>
      <c r="I13" s="1"/>
    </row>
    <row r="14" spans="4:13" x14ac:dyDescent="0.25">
      <c r="D14" s="3"/>
      <c r="E14" s="28" t="s">
        <v>10</v>
      </c>
      <c r="F14" s="28" t="s">
        <v>14</v>
      </c>
      <c r="G14" s="28" t="s">
        <v>15</v>
      </c>
      <c r="H14" s="28" t="s">
        <v>16</v>
      </c>
      <c r="I14" s="3"/>
    </row>
    <row r="15" spans="4:13" x14ac:dyDescent="0.25">
      <c r="D15" s="3"/>
      <c r="E15" s="3" t="s">
        <v>11</v>
      </c>
      <c r="F15" s="3">
        <v>12000</v>
      </c>
      <c r="G15" s="29">
        <f>F15/$F$17</f>
        <v>0.54545454545454541</v>
      </c>
      <c r="H15" s="15">
        <f>F12*G15</f>
        <v>6872.7272727272721</v>
      </c>
      <c r="I15" s="3"/>
    </row>
    <row r="16" spans="4:13" x14ac:dyDescent="0.25">
      <c r="D16" s="3"/>
      <c r="E16" s="2" t="s">
        <v>12</v>
      </c>
      <c r="F16" s="2">
        <v>10000</v>
      </c>
      <c r="G16" s="33">
        <f>F16/$F$17</f>
        <v>0.45454545454545453</v>
      </c>
      <c r="H16" s="10">
        <f>F12*G16</f>
        <v>5727.272727272727</v>
      </c>
      <c r="I16" s="3"/>
    </row>
    <row r="17" spans="4:14" x14ac:dyDescent="0.25">
      <c r="D17" s="3"/>
      <c r="E17" s="30" t="s">
        <v>13</v>
      </c>
      <c r="F17" s="30">
        <v>22000</v>
      </c>
      <c r="G17" s="31">
        <f>SUM(G15:G16)</f>
        <v>1</v>
      </c>
      <c r="H17" s="32">
        <f>SUM(H15:H16)</f>
        <v>12600</v>
      </c>
      <c r="I17" s="3"/>
    </row>
    <row r="18" spans="4:14" x14ac:dyDescent="0.25">
      <c r="D18" s="3"/>
      <c r="E18" s="3"/>
      <c r="F18" s="3"/>
      <c r="G18" s="3"/>
      <c r="H18" s="3"/>
      <c r="I18" s="3"/>
    </row>
    <row r="21" spans="4:14" x14ac:dyDescent="0.25">
      <c r="D21" s="23" t="s">
        <v>3</v>
      </c>
      <c r="E21" s="23"/>
      <c r="F21" s="24"/>
      <c r="G21" s="24"/>
      <c r="H21" s="4"/>
      <c r="I21" s="4"/>
      <c r="K21" s="23" t="s">
        <v>3</v>
      </c>
      <c r="L21" s="23"/>
      <c r="M21" s="24"/>
      <c r="N21" s="24"/>
    </row>
    <row r="22" spans="4:14" x14ac:dyDescent="0.25">
      <c r="F22" s="6"/>
      <c r="G22" s="6"/>
      <c r="H22" s="6"/>
      <c r="I22" s="4"/>
      <c r="M22" s="6"/>
      <c r="N22" s="6"/>
    </row>
    <row r="23" spans="4:14" x14ac:dyDescent="0.25">
      <c r="D23" t="s">
        <v>0</v>
      </c>
      <c r="F23" s="9"/>
      <c r="G23" s="9">
        <v>70000</v>
      </c>
      <c r="H23" s="6"/>
      <c r="I23" s="4"/>
      <c r="K23" s="11" t="s">
        <v>0</v>
      </c>
      <c r="L23" s="11"/>
      <c r="M23" s="13"/>
      <c r="N23" s="13">
        <v>60000</v>
      </c>
    </row>
    <row r="24" spans="4:14" x14ac:dyDescent="0.25">
      <c r="F24" s="9"/>
      <c r="G24" s="9"/>
      <c r="H24" s="6"/>
      <c r="I24" s="4"/>
      <c r="M24" s="9"/>
      <c r="N24" s="9"/>
    </row>
    <row r="25" spans="4:14" x14ac:dyDescent="0.25">
      <c r="D25" t="s">
        <v>4</v>
      </c>
      <c r="F25" s="9"/>
      <c r="G25" s="9"/>
      <c r="H25" s="6"/>
      <c r="I25" s="4"/>
      <c r="K25" s="26" t="s">
        <v>4</v>
      </c>
      <c r="L25" s="23"/>
      <c r="M25" s="9"/>
      <c r="N25" s="9"/>
    </row>
    <row r="26" spans="4:14" x14ac:dyDescent="0.25">
      <c r="E26" t="s">
        <v>1</v>
      </c>
      <c r="F26" s="9">
        <v>2426</v>
      </c>
      <c r="G26" s="9"/>
      <c r="H26" s="6"/>
      <c r="I26" s="4"/>
      <c r="L26" t="s">
        <v>1</v>
      </c>
      <c r="M26" s="9">
        <v>2426</v>
      </c>
      <c r="N26" s="9"/>
    </row>
    <row r="27" spans="4:14" x14ac:dyDescent="0.25">
      <c r="E27" t="s">
        <v>2</v>
      </c>
      <c r="F27" s="9">
        <v>914</v>
      </c>
      <c r="G27" s="9"/>
      <c r="H27" s="6"/>
      <c r="I27" s="4"/>
      <c r="L27" s="2" t="s">
        <v>2</v>
      </c>
      <c r="M27" s="10">
        <v>914</v>
      </c>
      <c r="N27" s="10"/>
    </row>
    <row r="28" spans="4:14" x14ac:dyDescent="0.25">
      <c r="E28" t="s">
        <v>5</v>
      </c>
      <c r="F28" s="9">
        <v>5727</v>
      </c>
      <c r="G28" s="9"/>
      <c r="H28" s="6"/>
      <c r="I28" s="4"/>
      <c r="L28" s="8" t="s">
        <v>13</v>
      </c>
      <c r="M28" s="14">
        <f>SUM(M26:M27)</f>
        <v>3340</v>
      </c>
      <c r="N28" s="14">
        <f>M28</f>
        <v>3340</v>
      </c>
    </row>
    <row r="29" spans="4:14" x14ac:dyDescent="0.25">
      <c r="E29" s="2" t="s">
        <v>17</v>
      </c>
      <c r="F29" s="10">
        <v>1000</v>
      </c>
      <c r="G29" s="10"/>
      <c r="H29" s="6"/>
      <c r="I29" s="4"/>
      <c r="L29" s="3"/>
      <c r="M29" s="15"/>
      <c r="N29" s="15"/>
    </row>
    <row r="30" spans="4:14" x14ac:dyDescent="0.25">
      <c r="E30" t="s">
        <v>13</v>
      </c>
      <c r="F30" s="9">
        <f>SUM(F26:F29)</f>
        <v>10067</v>
      </c>
      <c r="G30" s="9">
        <f>F30</f>
        <v>10067</v>
      </c>
      <c r="H30" s="6"/>
      <c r="I30" s="4"/>
      <c r="K30" s="26" t="s">
        <v>21</v>
      </c>
      <c r="L30" s="23"/>
      <c r="M30" s="9"/>
      <c r="N30" s="9"/>
    </row>
    <row r="31" spans="4:14" x14ac:dyDescent="0.25">
      <c r="F31" s="9"/>
      <c r="G31" s="9"/>
      <c r="H31" s="6"/>
      <c r="I31" s="4"/>
      <c r="L31" t="s">
        <v>22</v>
      </c>
      <c r="M31" s="9">
        <v>5200</v>
      </c>
      <c r="N31" s="9"/>
    </row>
    <row r="32" spans="4:14" x14ac:dyDescent="0.25">
      <c r="D32" s="23" t="s">
        <v>18</v>
      </c>
      <c r="E32" s="23"/>
      <c r="F32" s="25"/>
      <c r="G32" s="25">
        <f>G23-G30</f>
        <v>59933</v>
      </c>
      <c r="H32" s="6"/>
      <c r="I32" s="4"/>
      <c r="L32" s="12" t="s">
        <v>23</v>
      </c>
      <c r="M32" s="9">
        <f>0.27*12000</f>
        <v>3240</v>
      </c>
      <c r="N32" s="9"/>
    </row>
    <row r="33" spans="4:14" x14ac:dyDescent="0.25">
      <c r="D33" s="2" t="s">
        <v>34</v>
      </c>
      <c r="E33" s="2"/>
      <c r="F33" s="10">
        <f>G32*0.4</f>
        <v>23973.200000000001</v>
      </c>
      <c r="G33" s="10">
        <f>F33</f>
        <v>23973.200000000001</v>
      </c>
      <c r="H33" s="6"/>
      <c r="I33" s="4"/>
      <c r="L33" t="s">
        <v>24</v>
      </c>
      <c r="M33" s="16">
        <v>1000</v>
      </c>
      <c r="N33" s="16"/>
    </row>
    <row r="34" spans="4:14" x14ac:dyDescent="0.25">
      <c r="D34" t="s">
        <v>36</v>
      </c>
      <c r="F34" s="6"/>
      <c r="G34" s="6">
        <f>G32-G33</f>
        <v>35959.800000000003</v>
      </c>
      <c r="H34" s="6"/>
      <c r="I34" s="4"/>
      <c r="L34" t="s">
        <v>25</v>
      </c>
      <c r="M34" s="16">
        <v>900</v>
      </c>
      <c r="N34" s="16"/>
    </row>
    <row r="35" spans="4:14" x14ac:dyDescent="0.25">
      <c r="F35" s="6"/>
      <c r="G35" s="6"/>
      <c r="H35" s="6"/>
      <c r="I35" s="4"/>
      <c r="L35" t="s">
        <v>26</v>
      </c>
      <c r="M35" s="9">
        <v>500</v>
      </c>
      <c r="N35" s="16"/>
    </row>
    <row r="36" spans="4:14" x14ac:dyDescent="0.25">
      <c r="F36" s="6"/>
      <c r="G36" s="6"/>
      <c r="H36" s="6"/>
      <c r="I36" s="4"/>
      <c r="K36" s="2"/>
      <c r="L36" s="2" t="s">
        <v>27</v>
      </c>
      <c r="M36" s="10">
        <v>4200</v>
      </c>
      <c r="N36" s="16"/>
    </row>
    <row r="37" spans="4:14" x14ac:dyDescent="0.25">
      <c r="F37" s="6"/>
      <c r="G37" s="6"/>
      <c r="H37" s="6"/>
      <c r="I37" s="4"/>
      <c r="K37" s="8" t="s">
        <v>28</v>
      </c>
      <c r="L37" s="8"/>
      <c r="M37" s="17">
        <f>SUM(M31:M36)</f>
        <v>15040</v>
      </c>
      <c r="N37" s="17">
        <f>M37</f>
        <v>15040</v>
      </c>
    </row>
    <row r="38" spans="4:14" x14ac:dyDescent="0.25">
      <c r="F38" s="4"/>
      <c r="G38" s="4"/>
      <c r="H38" s="4"/>
      <c r="I38" s="4"/>
      <c r="M38" s="16"/>
      <c r="N38" s="16"/>
    </row>
    <row r="39" spans="4:14" x14ac:dyDescent="0.25">
      <c r="F39" s="4"/>
      <c r="G39" s="4"/>
      <c r="H39" s="4"/>
      <c r="I39" s="4"/>
      <c r="K39" s="23" t="s">
        <v>29</v>
      </c>
      <c r="L39" s="23"/>
      <c r="M39" s="27"/>
      <c r="N39" s="27">
        <f>N23-N28+N37</f>
        <v>71700</v>
      </c>
    </row>
    <row r="40" spans="4:14" x14ac:dyDescent="0.25">
      <c r="E40" s="18" t="s">
        <v>30</v>
      </c>
      <c r="F40" s="18" t="s">
        <v>31</v>
      </c>
      <c r="G40" s="18" t="s">
        <v>32</v>
      </c>
      <c r="H40" s="4"/>
      <c r="I40" s="4"/>
      <c r="K40" s="2" t="s">
        <v>34</v>
      </c>
      <c r="L40" s="2"/>
      <c r="M40" s="10">
        <f>N39*0.4</f>
        <v>28680</v>
      </c>
      <c r="N40" s="10">
        <f>M40</f>
        <v>28680</v>
      </c>
    </row>
    <row r="41" spans="4:14" x14ac:dyDescent="0.25">
      <c r="E41" s="4" t="s">
        <v>0</v>
      </c>
      <c r="F41" s="20">
        <f>G23</f>
        <v>70000</v>
      </c>
      <c r="G41" s="20">
        <f>N23</f>
        <v>60000</v>
      </c>
      <c r="H41" s="4"/>
      <c r="I41" s="4"/>
      <c r="K41" t="s">
        <v>36</v>
      </c>
      <c r="M41" s="6"/>
      <c r="N41" s="9">
        <f>N39-N40</f>
        <v>43020</v>
      </c>
    </row>
    <row r="42" spans="4:14" x14ac:dyDescent="0.25">
      <c r="E42" s="4" t="s">
        <v>33</v>
      </c>
      <c r="F42" s="20">
        <f>-F26-F27</f>
        <v>-3340</v>
      </c>
      <c r="G42" s="20">
        <f>-M26-M27</f>
        <v>-3340</v>
      </c>
      <c r="H42" s="4"/>
      <c r="I42" s="4"/>
    </row>
    <row r="43" spans="4:14" x14ac:dyDescent="0.25">
      <c r="E43" s="4" t="s">
        <v>37</v>
      </c>
      <c r="F43" s="20">
        <v>-2000</v>
      </c>
      <c r="G43" s="20">
        <v>0</v>
      </c>
      <c r="H43" s="4"/>
      <c r="I43" s="4"/>
    </row>
    <row r="44" spans="4:14" x14ac:dyDescent="0.25">
      <c r="E44" s="4" t="s">
        <v>44</v>
      </c>
      <c r="F44" s="20">
        <f>-F12</f>
        <v>-12600</v>
      </c>
      <c r="G44" s="20">
        <v>0</v>
      </c>
      <c r="H44" s="4"/>
      <c r="I44" s="4"/>
    </row>
    <row r="45" spans="4:14" x14ac:dyDescent="0.25">
      <c r="E45" s="4" t="s">
        <v>35</v>
      </c>
      <c r="F45" s="20">
        <f>-G33</f>
        <v>-23973.200000000001</v>
      </c>
      <c r="G45" s="20">
        <v>-28680</v>
      </c>
      <c r="H45" s="4"/>
      <c r="I45" s="4"/>
    </row>
    <row r="46" spans="4:14" x14ac:dyDescent="0.25">
      <c r="E46" s="4" t="s">
        <v>43</v>
      </c>
      <c r="F46" s="20">
        <f>-100000*0.04</f>
        <v>-4000</v>
      </c>
      <c r="G46" s="20">
        <f>-100000*0.01</f>
        <v>-1000</v>
      </c>
      <c r="H46" s="4" t="s">
        <v>41</v>
      </c>
      <c r="I46" s="4"/>
    </row>
    <row r="47" spans="4:14" x14ac:dyDescent="0.25">
      <c r="E47" s="4" t="s">
        <v>25</v>
      </c>
      <c r="F47" s="20">
        <v>-1200</v>
      </c>
      <c r="G47" s="20">
        <v>0</v>
      </c>
      <c r="H47" s="4"/>
      <c r="I47" s="4"/>
    </row>
    <row r="48" spans="4:14" x14ac:dyDescent="0.25">
      <c r="E48" s="4" t="s">
        <v>26</v>
      </c>
      <c r="F48" s="20">
        <v>-1600</v>
      </c>
      <c r="G48" s="20">
        <v>0</v>
      </c>
      <c r="I48" s="4"/>
    </row>
    <row r="49" spans="5:9" x14ac:dyDescent="0.25">
      <c r="E49" s="4" t="s">
        <v>38</v>
      </c>
      <c r="F49" s="20">
        <f>-2000</f>
        <v>-2000</v>
      </c>
      <c r="G49" s="20">
        <f>-2000</f>
        <v>-2000</v>
      </c>
      <c r="I49" s="4"/>
    </row>
    <row r="50" spans="5:9" x14ac:dyDescent="0.25">
      <c r="E50" s="5" t="s">
        <v>39</v>
      </c>
      <c r="F50" s="21">
        <v>-4200</v>
      </c>
      <c r="G50" s="21">
        <v>0</v>
      </c>
      <c r="I50" s="4"/>
    </row>
    <row r="51" spans="5:9" ht="15.75" thickBot="1" x14ac:dyDescent="0.3">
      <c r="E51" s="19" t="s">
        <v>40</v>
      </c>
      <c r="F51" s="22">
        <f>SUM(F41:F50)</f>
        <v>15086.8</v>
      </c>
      <c r="G51" s="22">
        <f>SUM(G41:G50)</f>
        <v>24980</v>
      </c>
      <c r="I51" s="4"/>
    </row>
    <row r="52" spans="5:9" ht="15.75" thickBot="1" x14ac:dyDescent="0.3">
      <c r="F52" s="34" t="s">
        <v>42</v>
      </c>
      <c r="G52" s="35">
        <f>G51-F51</f>
        <v>9893.2000000000007</v>
      </c>
      <c r="I52" s="4"/>
    </row>
    <row r="53" spans="5:9" x14ac:dyDescent="0.25">
      <c r="I53" s="4"/>
    </row>
    <row r="54" spans="5:9" x14ac:dyDescent="0.25">
      <c r="F54" s="4"/>
      <c r="G54" s="4"/>
      <c r="H54" s="4"/>
      <c r="I54" s="4"/>
    </row>
    <row r="55" spans="5:9" x14ac:dyDescent="0.25">
      <c r="F55" s="4"/>
      <c r="G55" s="4"/>
      <c r="H55" s="4"/>
      <c r="I55" s="4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2015-01-25T13:57:06Z</dcterms:created>
  <dcterms:modified xsi:type="dcterms:W3CDTF">2015-01-25T22:58:37Z</dcterms:modified>
</cp:coreProperties>
</file>