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0" windowWidth="13020" windowHeight="7710"/>
  </bookViews>
  <sheets>
    <sheet name="Data + Ratio Decomposition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69" i="2" l="1"/>
  <c r="D69" i="2"/>
  <c r="D63" i="2"/>
  <c r="D60" i="2"/>
  <c r="E60" i="2"/>
  <c r="E72" i="2"/>
  <c r="E74" i="2" s="1"/>
  <c r="E88" i="2" s="1"/>
  <c r="E68" i="2"/>
  <c r="D68" i="2"/>
  <c r="D74" i="2"/>
  <c r="D88" i="2" s="1"/>
  <c r="D46" i="2"/>
  <c r="E66" i="2" l="1"/>
  <c r="E71" i="2" s="1"/>
  <c r="D66" i="2"/>
  <c r="D71" i="2" s="1"/>
  <c r="E78" i="2"/>
  <c r="D78" i="2"/>
  <c r="E55" i="2"/>
  <c r="E53" i="2"/>
  <c r="E47" i="2"/>
  <c r="E49" i="2" s="1"/>
  <c r="E79" i="2" s="1"/>
  <c r="D47" i="2"/>
  <c r="D49" i="2" s="1"/>
  <c r="E41" i="2"/>
  <c r="D41" i="2"/>
  <c r="E33" i="2"/>
  <c r="E36" i="2" s="1"/>
  <c r="E81" i="2" s="1"/>
  <c r="D33" i="2"/>
  <c r="D36" i="2" s="1"/>
  <c r="D81" i="2" s="1"/>
  <c r="E19" i="2"/>
  <c r="D85" i="2" l="1"/>
  <c r="E80" i="2"/>
  <c r="E84" i="2"/>
  <c r="E77" i="2"/>
  <c r="D42" i="2"/>
  <c r="D77" i="2"/>
  <c r="E85" i="2"/>
  <c r="E86" i="2" s="1"/>
  <c r="E87" i="2" s="1"/>
  <c r="E89" i="2" s="1"/>
  <c r="D79" i="2"/>
  <c r="D80" i="2"/>
  <c r="D84" i="2"/>
  <c r="D86" i="2" s="1"/>
  <c r="D87" i="2" s="1"/>
  <c r="E42" i="2"/>
  <c r="E90" i="2" l="1"/>
  <c r="D89" i="2"/>
  <c r="D90" i="2" s="1"/>
</calcChain>
</file>

<file path=xl/sharedStrings.xml><?xml version="1.0" encoding="utf-8"?>
<sst xmlns="http://schemas.openxmlformats.org/spreadsheetml/2006/main" count="79" uniqueCount="72">
  <si>
    <t>2002A</t>
  </si>
  <si>
    <t>2001A</t>
  </si>
  <si>
    <t>Number of stores</t>
  </si>
  <si>
    <t>Company</t>
  </si>
  <si>
    <t>Franchised</t>
  </si>
  <si>
    <t>Average - Company</t>
  </si>
  <si>
    <t>Average - Franchised</t>
  </si>
  <si>
    <t>Avg weekly sales per store</t>
  </si>
  <si>
    <t>Old</t>
  </si>
  <si>
    <t>New</t>
  </si>
  <si>
    <t>Growth rate</t>
  </si>
  <si>
    <t>System Sales</t>
  </si>
  <si>
    <t>INCOME STATEMENT</t>
  </si>
  <si>
    <t>Sales - Company Stores</t>
  </si>
  <si>
    <t>Franchise Royalties</t>
  </si>
  <si>
    <t>Royalty rate</t>
  </si>
  <si>
    <t>Margin Support Sales</t>
  </si>
  <si>
    <t>Support Sales</t>
  </si>
  <si>
    <t>Net Sales</t>
  </si>
  <si>
    <t>Company Store Expenses</t>
  </si>
  <si>
    <t>Franchise Expenses</t>
  </si>
  <si>
    <t>Support Operations Expenses</t>
  </si>
  <si>
    <t>Support Sales (% of Franchised Sales)</t>
  </si>
  <si>
    <t>Gross Margin Company Stores Sales</t>
  </si>
  <si>
    <t>Franchise Royalty Margin</t>
  </si>
  <si>
    <t>Depreciation &amp; Amortization</t>
  </si>
  <si>
    <t>SG&amp;A Expenses</t>
  </si>
  <si>
    <t>Gross Margin</t>
  </si>
  <si>
    <t>Operating Profit</t>
  </si>
  <si>
    <t>Others</t>
  </si>
  <si>
    <t>Earnings Before Taxes</t>
  </si>
  <si>
    <t>Income Taxes</t>
  </si>
  <si>
    <t>Net Earnings</t>
  </si>
  <si>
    <t>Depreciation&amp;Amortization</t>
  </si>
  <si>
    <t>SG&amp;A Expenses (% of sales)</t>
  </si>
  <si>
    <t>Income Tax Rate</t>
  </si>
  <si>
    <t>BALANCE SHEET</t>
  </si>
  <si>
    <t>Cash</t>
  </si>
  <si>
    <t>Working Capital</t>
  </si>
  <si>
    <t>Receivables</t>
  </si>
  <si>
    <t>Inventory</t>
  </si>
  <si>
    <t>Other ST Assets</t>
  </si>
  <si>
    <t>Accounts Payable</t>
  </si>
  <si>
    <t>Accrued Liabilities</t>
  </si>
  <si>
    <t>Other ST Liabilities</t>
  </si>
  <si>
    <t>BALANCE SHEET PROJECTIONS</t>
  </si>
  <si>
    <t>Net</t>
  </si>
  <si>
    <t>Support Sales+Royalty Growth</t>
  </si>
  <si>
    <t>Net Plant Property Equip.</t>
  </si>
  <si>
    <t>Other Assets</t>
  </si>
  <si>
    <t>Total System Sales Growth</t>
  </si>
  <si>
    <t>Other LT Liabilities</t>
  </si>
  <si>
    <t>Equity</t>
  </si>
  <si>
    <t>Total Capital</t>
  </si>
  <si>
    <t>Minority Interest</t>
  </si>
  <si>
    <t>Franchise Sales Growth</t>
  </si>
  <si>
    <t>Support Sales Growth</t>
  </si>
  <si>
    <t>ROE</t>
  </si>
  <si>
    <t>Leverage (Assets/Equity)</t>
  </si>
  <si>
    <t>Profitability (Earnings/Sales)</t>
  </si>
  <si>
    <t>Asset turnover (Sales/Assets)</t>
  </si>
  <si>
    <t>DUPONT MODEL RATIOS</t>
  </si>
  <si>
    <t>DECOMPOSITION MODEL</t>
  </si>
  <si>
    <t>Net operating profit margin</t>
  </si>
  <si>
    <t>Net operating asset turnover</t>
  </si>
  <si>
    <t>Operating ROA</t>
  </si>
  <si>
    <t>Spread</t>
  </si>
  <si>
    <t>Financial leverage</t>
  </si>
  <si>
    <t>Financial leverage gain</t>
  </si>
  <si>
    <t>ROA</t>
  </si>
  <si>
    <t>Interest-bearing debt</t>
  </si>
  <si>
    <t>Total Net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</si>
</sst>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  <numFmt numFmtId="167" formatCode="_-* #,##0.000_-;\-* #,##0.000_-;_-* &quot;-&quot;??_-;_-@_-"/>
    <numFmt numFmtId="168" formatCode="_ * #,##0.000_)\ _$_ ;_ * \(#,##0.000\)\ _$_ ;_ * &quot;-&quot;???_)\ _$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9" fontId="0" fillId="0" borderId="0" xfId="2" applyFont="1"/>
    <xf numFmtId="43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4" fontId="0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topLeftCell="A79" workbookViewId="0">
      <selection activeCell="F60" sqref="F60:G63"/>
    </sheetView>
  </sheetViews>
  <sheetFormatPr defaultColWidth="8.7265625" defaultRowHeight="14.5" x14ac:dyDescent="0.35"/>
  <cols>
    <col min="4" max="4" width="12.54296875" bestFit="1" customWidth="1"/>
    <col min="5" max="5" width="12.7265625" bestFit="1" customWidth="1"/>
  </cols>
  <sheetData>
    <row r="1" spans="1:5" x14ac:dyDescent="0.35">
      <c r="D1" s="5" t="s">
        <v>1</v>
      </c>
      <c r="E1" s="5" t="s">
        <v>0</v>
      </c>
    </row>
    <row r="2" spans="1:5" x14ac:dyDescent="0.35">
      <c r="A2" t="s">
        <v>2</v>
      </c>
    </row>
    <row r="3" spans="1:5" x14ac:dyDescent="0.35">
      <c r="A3" t="s">
        <v>3</v>
      </c>
      <c r="D3">
        <v>63</v>
      </c>
      <c r="E3">
        <v>75</v>
      </c>
    </row>
    <row r="4" spans="1:5" x14ac:dyDescent="0.35">
      <c r="A4" t="s">
        <v>4</v>
      </c>
      <c r="D4">
        <v>111</v>
      </c>
      <c r="E4">
        <v>143</v>
      </c>
    </row>
    <row r="6" spans="1:5" x14ac:dyDescent="0.35">
      <c r="A6" t="s">
        <v>5</v>
      </c>
      <c r="E6">
        <v>69</v>
      </c>
    </row>
    <row r="7" spans="1:5" x14ac:dyDescent="0.35">
      <c r="A7" t="s">
        <v>6</v>
      </c>
      <c r="E7">
        <v>127</v>
      </c>
    </row>
    <row r="9" spans="1:5" x14ac:dyDescent="0.35">
      <c r="A9" t="s">
        <v>7</v>
      </c>
    </row>
    <row r="10" spans="1:5" x14ac:dyDescent="0.35">
      <c r="A10" t="s">
        <v>3</v>
      </c>
      <c r="D10">
        <v>69</v>
      </c>
      <c r="E10">
        <v>72</v>
      </c>
    </row>
    <row r="11" spans="1:5" x14ac:dyDescent="0.35">
      <c r="A11" t="s">
        <v>4</v>
      </c>
      <c r="D11" s="2">
        <v>43</v>
      </c>
      <c r="E11" s="2">
        <v>53</v>
      </c>
    </row>
    <row r="12" spans="1:5" x14ac:dyDescent="0.35">
      <c r="B12" t="s">
        <v>8</v>
      </c>
      <c r="D12" s="2"/>
      <c r="E12" s="2">
        <v>53</v>
      </c>
    </row>
    <row r="13" spans="1:5" x14ac:dyDescent="0.35">
      <c r="B13" t="s">
        <v>9</v>
      </c>
      <c r="D13" s="2"/>
      <c r="E13" s="2">
        <v>70</v>
      </c>
    </row>
    <row r="15" spans="1:5" x14ac:dyDescent="0.35">
      <c r="A15" t="s">
        <v>10</v>
      </c>
      <c r="E15" s="1">
        <v>0.04</v>
      </c>
    </row>
    <row r="16" spans="1:5" x14ac:dyDescent="0.35">
      <c r="E16" s="1"/>
    </row>
    <row r="17" spans="1:5" x14ac:dyDescent="0.35">
      <c r="A17" t="s">
        <v>11</v>
      </c>
    </row>
    <row r="18" spans="1:5" x14ac:dyDescent="0.35">
      <c r="A18" t="s">
        <v>3</v>
      </c>
      <c r="D18">
        <v>213677</v>
      </c>
      <c r="E18" s="3">
        <v>266209</v>
      </c>
    </row>
    <row r="19" spans="1:5" x14ac:dyDescent="0.35">
      <c r="A19" t="s">
        <v>4</v>
      </c>
      <c r="E19" s="3">
        <f>+E20-E18</f>
        <v>355456</v>
      </c>
    </row>
    <row r="20" spans="1:5" x14ac:dyDescent="0.35">
      <c r="E20" s="3">
        <v>621665</v>
      </c>
    </row>
    <row r="22" spans="1:5" x14ac:dyDescent="0.35">
      <c r="A22" t="s">
        <v>23</v>
      </c>
      <c r="E22" s="4">
        <v>0.18</v>
      </c>
    </row>
    <row r="23" spans="1:5" x14ac:dyDescent="0.35">
      <c r="A23" t="s">
        <v>15</v>
      </c>
      <c r="E23" s="4">
        <v>0.04</v>
      </c>
    </row>
    <row r="24" spans="1:5" x14ac:dyDescent="0.35">
      <c r="A24" t="s">
        <v>24</v>
      </c>
      <c r="E24" s="4">
        <v>0.65</v>
      </c>
    </row>
    <row r="25" spans="1:5" x14ac:dyDescent="0.35">
      <c r="A25" t="s">
        <v>22</v>
      </c>
      <c r="E25" s="4">
        <v>0.33</v>
      </c>
    </row>
    <row r="26" spans="1:5" x14ac:dyDescent="0.35">
      <c r="A26" t="s">
        <v>16</v>
      </c>
      <c r="E26" s="4">
        <v>0.17</v>
      </c>
    </row>
    <row r="27" spans="1:5" x14ac:dyDescent="0.35">
      <c r="A27" t="s">
        <v>33</v>
      </c>
    </row>
    <row r="28" spans="1:5" x14ac:dyDescent="0.35">
      <c r="A28" t="s">
        <v>34</v>
      </c>
    </row>
    <row r="29" spans="1:5" x14ac:dyDescent="0.35">
      <c r="A29" t="s">
        <v>35</v>
      </c>
    </row>
    <row r="31" spans="1:5" x14ac:dyDescent="0.35">
      <c r="D31" s="5" t="s">
        <v>1</v>
      </c>
      <c r="E31" s="5" t="s">
        <v>0</v>
      </c>
    </row>
    <row r="32" spans="1:5" x14ac:dyDescent="0.35">
      <c r="A32" t="s">
        <v>12</v>
      </c>
    </row>
    <row r="33" spans="1:5" x14ac:dyDescent="0.35">
      <c r="A33" t="s">
        <v>13</v>
      </c>
      <c r="D33" s="3">
        <f>+D18</f>
        <v>213677</v>
      </c>
      <c r="E33" s="3">
        <f t="shared" ref="E33" si="0">+E18</f>
        <v>266209</v>
      </c>
    </row>
    <row r="34" spans="1:5" x14ac:dyDescent="0.35">
      <c r="A34" t="s">
        <v>14</v>
      </c>
      <c r="D34" s="3">
        <v>9445</v>
      </c>
      <c r="E34" s="3">
        <v>14963</v>
      </c>
    </row>
    <row r="35" spans="1:5" x14ac:dyDescent="0.35">
      <c r="A35" t="s">
        <v>17</v>
      </c>
      <c r="D35" s="3">
        <v>77516</v>
      </c>
      <c r="E35" s="3">
        <v>114137</v>
      </c>
    </row>
    <row r="36" spans="1:5" x14ac:dyDescent="0.35">
      <c r="A36" t="s">
        <v>18</v>
      </c>
      <c r="D36" s="3">
        <f>+SUM(D33:D35)</f>
        <v>300638</v>
      </c>
      <c r="E36" s="3">
        <f t="shared" ref="E36" si="1">+SUM(E33:E35)</f>
        <v>395309</v>
      </c>
    </row>
    <row r="37" spans="1:5" x14ac:dyDescent="0.35">
      <c r="D37" s="3"/>
      <c r="E37" s="3"/>
    </row>
    <row r="38" spans="1:5" x14ac:dyDescent="0.35">
      <c r="A38" t="s">
        <v>19</v>
      </c>
      <c r="D38" s="3">
        <v>181469</v>
      </c>
      <c r="E38" s="3">
        <v>217418</v>
      </c>
    </row>
    <row r="39" spans="1:5" x14ac:dyDescent="0.35">
      <c r="A39" t="s">
        <v>20</v>
      </c>
      <c r="D39" s="3">
        <v>3643</v>
      </c>
      <c r="E39" s="3">
        <v>4896</v>
      </c>
    </row>
    <row r="40" spans="1:5" x14ac:dyDescent="0.35">
      <c r="A40" t="s">
        <v>21</v>
      </c>
      <c r="D40" s="3">
        <v>65512</v>
      </c>
      <c r="E40" s="3">
        <v>94631</v>
      </c>
    </row>
    <row r="41" spans="1:5" x14ac:dyDescent="0.35">
      <c r="D41" s="3">
        <f>+SUM(D38:D40)</f>
        <v>250624</v>
      </c>
      <c r="E41" s="3">
        <f t="shared" ref="E41" si="2">+SUM(E38:E40)</f>
        <v>316945</v>
      </c>
    </row>
    <row r="42" spans="1:5" x14ac:dyDescent="0.35">
      <c r="A42" t="s">
        <v>27</v>
      </c>
      <c r="D42" s="3">
        <f>+D36-D41</f>
        <v>50014</v>
      </c>
      <c r="E42" s="3">
        <f t="shared" ref="E42" si="3">+E36-E41</f>
        <v>78364</v>
      </c>
    </row>
    <row r="43" spans="1:5" x14ac:dyDescent="0.35">
      <c r="A43" t="s">
        <v>25</v>
      </c>
      <c r="D43" s="3">
        <v>6458</v>
      </c>
      <c r="E43" s="3">
        <v>7959</v>
      </c>
    </row>
    <row r="44" spans="1:5" x14ac:dyDescent="0.35">
      <c r="A44" t="s">
        <v>26</v>
      </c>
      <c r="D44" s="3">
        <v>20061</v>
      </c>
      <c r="E44" s="3">
        <v>27562</v>
      </c>
    </row>
    <row r="45" spans="1:5" x14ac:dyDescent="0.35">
      <c r="A45" t="s">
        <v>28</v>
      </c>
      <c r="D45" s="3">
        <v>23507</v>
      </c>
      <c r="E45" s="3">
        <v>41887</v>
      </c>
    </row>
    <row r="46" spans="1:5" x14ac:dyDescent="0.35">
      <c r="A46" t="s">
        <v>29</v>
      </c>
      <c r="D46" s="3">
        <f>1698-706-716</f>
        <v>276</v>
      </c>
      <c r="E46" s="3">
        <v>659</v>
      </c>
    </row>
    <row r="47" spans="1:5" x14ac:dyDescent="0.35">
      <c r="A47" t="s">
        <v>30</v>
      </c>
      <c r="D47" s="3">
        <f>+D45+D46</f>
        <v>23783</v>
      </c>
      <c r="E47" s="3">
        <f t="shared" ref="E47" si="4">+E45+E46</f>
        <v>42546</v>
      </c>
    </row>
    <row r="48" spans="1:5" x14ac:dyDescent="0.35">
      <c r="A48" t="s">
        <v>31</v>
      </c>
      <c r="D48" s="3">
        <v>9058</v>
      </c>
      <c r="E48" s="3">
        <v>16168</v>
      </c>
    </row>
    <row r="49" spans="1:5" x14ac:dyDescent="0.35">
      <c r="A49" t="s">
        <v>32</v>
      </c>
      <c r="D49" s="3">
        <f>+D47-D48</f>
        <v>14725</v>
      </c>
      <c r="E49" s="3">
        <f>+E47-E48</f>
        <v>26378</v>
      </c>
    </row>
    <row r="51" spans="1:5" x14ac:dyDescent="0.35">
      <c r="A51" s="6" t="s">
        <v>45</v>
      </c>
    </row>
    <row r="52" spans="1:5" x14ac:dyDescent="0.35">
      <c r="A52" t="s">
        <v>50</v>
      </c>
    </row>
    <row r="53" spans="1:5" x14ac:dyDescent="0.35">
      <c r="A53" t="s">
        <v>47</v>
      </c>
      <c r="E53" s="7">
        <f>-(1-(E34+E35)/(D34+D35))</f>
        <v>0.48457354446246015</v>
      </c>
    </row>
    <row r="54" spans="1:5" x14ac:dyDescent="0.35">
      <c r="A54" t="s">
        <v>55</v>
      </c>
    </row>
    <row r="55" spans="1:5" x14ac:dyDescent="0.35">
      <c r="A55" t="s">
        <v>56</v>
      </c>
      <c r="E55" s="7">
        <f>+E35/D35-1</f>
        <v>0.4724314980133133</v>
      </c>
    </row>
    <row r="57" spans="1:5" x14ac:dyDescent="0.35">
      <c r="A57" t="s">
        <v>36</v>
      </c>
    </row>
    <row r="58" spans="1:5" x14ac:dyDescent="0.35">
      <c r="A58" t="s">
        <v>37</v>
      </c>
      <c r="D58" s="12">
        <v>25129</v>
      </c>
      <c r="E58" s="12">
        <v>37196</v>
      </c>
    </row>
    <row r="59" spans="1:5" x14ac:dyDescent="0.35">
      <c r="A59" t="s">
        <v>38</v>
      </c>
    </row>
    <row r="60" spans="1:5" x14ac:dyDescent="0.35">
      <c r="B60" t="s">
        <v>39</v>
      </c>
      <c r="D60" s="12">
        <f>19855+2599+2279</f>
        <v>24733</v>
      </c>
      <c r="E60" s="12">
        <f>26894+9017+2771</f>
        <v>38682</v>
      </c>
    </row>
    <row r="61" spans="1:5" x14ac:dyDescent="0.35">
      <c r="B61" t="s">
        <v>40</v>
      </c>
      <c r="D61" s="12">
        <v>12031</v>
      </c>
      <c r="E61" s="12">
        <v>16159</v>
      </c>
    </row>
    <row r="62" spans="1:5" x14ac:dyDescent="0.35">
      <c r="B62" t="s">
        <v>41</v>
      </c>
      <c r="D62" s="12">
        <v>5718</v>
      </c>
      <c r="E62" s="12">
        <v>9732</v>
      </c>
    </row>
    <row r="63" spans="1:5" x14ac:dyDescent="0.35">
      <c r="B63" t="s">
        <v>42</v>
      </c>
      <c r="D63" s="12">
        <f>8211+5147</f>
        <v>13358</v>
      </c>
      <c r="E63" s="12">
        <v>21202</v>
      </c>
    </row>
    <row r="64" spans="1:5" x14ac:dyDescent="0.35">
      <c r="B64" t="s">
        <v>43</v>
      </c>
      <c r="D64" s="12">
        <v>21243</v>
      </c>
      <c r="E64" s="12">
        <v>26729</v>
      </c>
    </row>
    <row r="65" spans="1:5" x14ac:dyDescent="0.35">
      <c r="B65" t="s">
        <v>44</v>
      </c>
      <c r="D65" s="12">
        <v>41</v>
      </c>
      <c r="E65" s="12">
        <v>0</v>
      </c>
    </row>
    <row r="66" spans="1:5" x14ac:dyDescent="0.35">
      <c r="B66" t="s">
        <v>46</v>
      </c>
      <c r="D66" s="3">
        <f>+SUM(D60:D62)-SUM(D63:D65)</f>
        <v>7840</v>
      </c>
      <c r="E66" s="3">
        <f>+SUM(E60:E62)-SUM(E63:E65)</f>
        <v>16642</v>
      </c>
    </row>
    <row r="67" spans="1:5" x14ac:dyDescent="0.35">
      <c r="A67" t="s">
        <v>48</v>
      </c>
      <c r="D67" s="12">
        <v>78340</v>
      </c>
      <c r="E67" s="12">
        <v>112577</v>
      </c>
    </row>
    <row r="68" spans="1:5" x14ac:dyDescent="0.35">
      <c r="A68" t="s">
        <v>49</v>
      </c>
      <c r="D68" s="12">
        <f>17877+2827+4838</f>
        <v>25542</v>
      </c>
      <c r="E68" s="12">
        <f>12700+3400+16621+8309</f>
        <v>41030</v>
      </c>
    </row>
    <row r="69" spans="1:5" x14ac:dyDescent="0.35">
      <c r="A69" t="s">
        <v>51</v>
      </c>
      <c r="D69" s="12">
        <f>1106+3109+1735+579</f>
        <v>6529</v>
      </c>
      <c r="E69" s="12">
        <f>2197+1919+727+3930</f>
        <v>8773</v>
      </c>
    </row>
    <row r="70" spans="1:5" x14ac:dyDescent="0.35">
      <c r="A70" t="s">
        <v>54</v>
      </c>
      <c r="D70" s="12">
        <v>1117</v>
      </c>
      <c r="E70" s="12">
        <v>2491</v>
      </c>
    </row>
    <row r="71" spans="1:5" x14ac:dyDescent="0.35">
      <c r="A71" t="s">
        <v>71</v>
      </c>
      <c r="D71" s="12">
        <f>+D66+D67+D68-D69-D70</f>
        <v>104076</v>
      </c>
      <c r="E71" s="12">
        <f>+E66+E67+E68-E69-E70</f>
        <v>158985</v>
      </c>
    </row>
    <row r="72" spans="1:5" x14ac:dyDescent="0.35">
      <c r="A72" t="s">
        <v>70</v>
      </c>
      <c r="D72" s="12">
        <v>3526</v>
      </c>
      <c r="E72" s="12">
        <f>3871+3912+731</f>
        <v>8514</v>
      </c>
    </row>
    <row r="73" spans="1:5" x14ac:dyDescent="0.35">
      <c r="A73" t="s">
        <v>52</v>
      </c>
      <c r="D73" s="12">
        <v>125679</v>
      </c>
      <c r="E73" s="12">
        <v>187667</v>
      </c>
    </row>
    <row r="74" spans="1:5" x14ac:dyDescent="0.35">
      <c r="A74" t="s">
        <v>53</v>
      </c>
      <c r="D74" s="3">
        <f>+D72+D73-D58</f>
        <v>104076</v>
      </c>
      <c r="E74" s="3">
        <f>+E72+E73-E58</f>
        <v>158985</v>
      </c>
    </row>
    <row r="76" spans="1:5" x14ac:dyDescent="0.35">
      <c r="A76" t="s">
        <v>61</v>
      </c>
    </row>
    <row r="77" spans="1:5" x14ac:dyDescent="0.35">
      <c r="A77" t="s">
        <v>69</v>
      </c>
      <c r="D77" s="9">
        <f>D49/D36</f>
        <v>4.897917096308517E-2</v>
      </c>
      <c r="E77" s="9">
        <f>E49/E36</f>
        <v>6.6727547311090818E-2</v>
      </c>
    </row>
    <row r="78" spans="1:5" x14ac:dyDescent="0.35">
      <c r="A78" t="s">
        <v>58</v>
      </c>
      <c r="D78" s="9">
        <f>+(D58+D60+D61+D62+D67+D68)/D73</f>
        <v>1.3645318629206151</v>
      </c>
      <c r="E78" s="9">
        <f>+(E58+E60+E61+E62+E67+E68)/E73</f>
        <v>1.3607933200829128</v>
      </c>
    </row>
    <row r="79" spans="1:5" x14ac:dyDescent="0.35">
      <c r="A79" t="s">
        <v>57</v>
      </c>
      <c r="D79" s="9">
        <f>+D49/D73</f>
        <v>0.11716356750133276</v>
      </c>
      <c r="E79" s="9">
        <f>+E49/E73</f>
        <v>0.14055747680732361</v>
      </c>
    </row>
    <row r="80" spans="1:5" x14ac:dyDescent="0.35">
      <c r="A80" t="s">
        <v>59</v>
      </c>
      <c r="D80" s="9">
        <f>+D49/D36</f>
        <v>4.897917096308517E-2</v>
      </c>
      <c r="E80" s="9">
        <f>+E49/E36</f>
        <v>6.6727547311090818E-2</v>
      </c>
    </row>
    <row r="81" spans="1:5" x14ac:dyDescent="0.35">
      <c r="A81" t="s">
        <v>60</v>
      </c>
      <c r="D81" s="9">
        <f>+D36/(D58+D60+D61+D62+D67+D68)</f>
        <v>1.7530628072282834</v>
      </c>
      <c r="E81" s="9">
        <f>+E36/(E58+E60+E61+E62+E67+E68)</f>
        <v>1.547948906710106</v>
      </c>
    </row>
    <row r="83" spans="1:5" x14ac:dyDescent="0.35">
      <c r="A83" t="s">
        <v>62</v>
      </c>
    </row>
    <row r="84" spans="1:5" x14ac:dyDescent="0.35">
      <c r="A84" t="s">
        <v>63</v>
      </c>
      <c r="D84" s="8">
        <f>+(D45*(1-D48/D47)/D36)</f>
        <v>4.8410771215962788E-2</v>
      </c>
      <c r="E84" s="8">
        <f>+(E45*(1-E48/E47)/E36)</f>
        <v>6.5693996479567085E-2</v>
      </c>
    </row>
    <row r="85" spans="1:5" x14ac:dyDescent="0.35">
      <c r="A85" t="s">
        <v>64</v>
      </c>
      <c r="D85" s="8">
        <f>+D36/(D71-D69-D70)</f>
        <v>3.1176812195374883</v>
      </c>
      <c r="E85" s="8">
        <f>+E36/(E71-E69-E70)</f>
        <v>2.6760514754164948</v>
      </c>
    </row>
    <row r="86" spans="1:5" x14ac:dyDescent="0.35">
      <c r="A86" t="s">
        <v>65</v>
      </c>
      <c r="D86" s="8">
        <f>+D84*D85</f>
        <v>0.1509293522433332</v>
      </c>
      <c r="E86" s="8">
        <f>+E84*E85</f>
        <v>0.17580051620515152</v>
      </c>
    </row>
    <row r="87" spans="1:5" x14ac:dyDescent="0.35">
      <c r="A87" t="s">
        <v>66</v>
      </c>
      <c r="D87" s="10">
        <f>D86-((D46*(1-D48/D47))/(D74-D73))</f>
        <v>0.15883948339064502</v>
      </c>
      <c r="E87" s="10">
        <f>E86-((E46*(1-E48/E47))/(E74-E73))</f>
        <v>0.19004540657746924</v>
      </c>
    </row>
    <row r="88" spans="1:5" x14ac:dyDescent="0.35">
      <c r="A88" t="s">
        <v>67</v>
      </c>
      <c r="D88" s="8">
        <f>+(D74-D73)/D74</f>
        <v>-0.20756946846535224</v>
      </c>
      <c r="E88" s="8">
        <f>+(E74-E73)/E74</f>
        <v>-0.18040695663112871</v>
      </c>
    </row>
    <row r="89" spans="1:5" x14ac:dyDescent="0.35">
      <c r="A89" t="s">
        <v>68</v>
      </c>
      <c r="D89" s="11">
        <f>+D88*D87</f>
        <v>-3.2970227138707335E-2</v>
      </c>
      <c r="E89" s="11">
        <f>+E88*E87</f>
        <v>-3.4285513422366715E-2</v>
      </c>
    </row>
    <row r="90" spans="1:5" x14ac:dyDescent="0.35">
      <c r="A90" t="s">
        <v>57</v>
      </c>
      <c r="D90" s="11">
        <f>+D86+D89</f>
        <v>0.11795912510462586</v>
      </c>
      <c r="E90" s="11">
        <f>+E86+E89</f>
        <v>0.14151500278278481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+ Ratio Decomposition</vt:lpstr>
      <vt:lpstr>Sheet3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MMagnanSonyLap</dc:creator>
  <cp:lastModifiedBy>mmagnan</cp:lastModifiedBy>
  <dcterms:created xsi:type="dcterms:W3CDTF">2010-10-22T17:30:51Z</dcterms:created>
  <dcterms:modified xsi:type="dcterms:W3CDTF">2013-10-01T01:59:24Z</dcterms:modified>
</cp:coreProperties>
</file>